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 tabRatio="726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Obrazloženje" sheetId="12" r:id="rId8"/>
    <sheet name="Dodatni podaci" sheetId="13" r:id="rId9"/>
  </sheets>
  <externalReferences>
    <externalReference r:id="rId10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3"/>
  <c r="B5"/>
  <c r="B4"/>
  <c r="I138" i="7" l="1"/>
  <c r="I85"/>
  <c r="I84"/>
  <c r="I120"/>
  <c r="I119"/>
  <c r="I118"/>
  <c r="I146"/>
  <c r="I145"/>
  <c r="I144"/>
  <c r="I179"/>
  <c r="I178"/>
  <c r="I177"/>
  <c r="I232"/>
  <c r="I231"/>
  <c r="I230"/>
  <c r="I226"/>
  <c r="I225"/>
  <c r="I224"/>
  <c r="I220"/>
  <c r="I219"/>
  <c r="I234"/>
  <c r="I228"/>
  <c r="I222"/>
  <c r="I217"/>
  <c r="I214"/>
  <c r="I211"/>
  <c r="I209"/>
  <c r="I206"/>
  <c r="I203"/>
  <c r="I198"/>
  <c r="I188"/>
  <c r="I181"/>
  <c r="I174"/>
  <c r="I171"/>
  <c r="I167"/>
  <c r="I164"/>
  <c r="I160"/>
  <c r="I150"/>
  <c r="I125"/>
  <c r="I122"/>
  <c r="I113"/>
  <c r="I108"/>
  <c r="I87"/>
  <c r="I82"/>
  <c r="I79"/>
  <c r="I71"/>
  <c r="I69"/>
  <c r="I65"/>
  <c r="I62"/>
  <c r="I58"/>
  <c r="I54"/>
  <c r="I50"/>
  <c r="I46"/>
  <c r="I43"/>
  <c r="I40"/>
  <c r="I37"/>
  <c r="I30"/>
  <c r="I233"/>
  <c r="I227"/>
  <c r="I221"/>
  <c r="I216"/>
  <c r="I213"/>
  <c r="I208"/>
  <c r="I205"/>
  <c r="I200"/>
  <c r="I180"/>
  <c r="I173"/>
  <c r="I170"/>
  <c r="I166"/>
  <c r="I163"/>
  <c r="I159"/>
  <c r="I147"/>
  <c r="I137"/>
  <c r="I121"/>
  <c r="I112"/>
  <c r="I86"/>
  <c r="I81"/>
  <c r="I78"/>
  <c r="I68"/>
  <c r="I61"/>
  <c r="I53"/>
  <c r="I45"/>
  <c r="I42"/>
  <c r="I36"/>
  <c r="I29"/>
  <c r="I27"/>
  <c r="I26"/>
  <c r="I24"/>
  <c r="I18"/>
  <c r="I17"/>
  <c r="I236"/>
  <c r="I229"/>
  <c r="I223"/>
  <c r="I218"/>
  <c r="I215"/>
  <c r="I212"/>
  <c r="I210"/>
  <c r="I207"/>
  <c r="I204"/>
  <c r="I199"/>
  <c r="I197"/>
  <c r="I196"/>
  <c r="I195"/>
  <c r="I194"/>
  <c r="I192"/>
  <c r="I191"/>
  <c r="I190"/>
  <c r="I189"/>
  <c r="I186"/>
  <c r="I185"/>
  <c r="I184"/>
  <c r="I183"/>
  <c r="I182"/>
  <c r="I176"/>
  <c r="I172"/>
  <c r="I169"/>
  <c r="I168"/>
  <c r="I165"/>
  <c r="I161"/>
  <c r="I158"/>
  <c r="I157"/>
  <c r="I156"/>
  <c r="I155"/>
  <c r="I154"/>
  <c r="I153"/>
  <c r="I152"/>
  <c r="I151"/>
  <c r="I143"/>
  <c r="I142"/>
  <c r="I141"/>
  <c r="I140"/>
  <c r="I139"/>
  <c r="I136"/>
  <c r="I135"/>
  <c r="I134"/>
  <c r="I133"/>
  <c r="I132"/>
  <c r="I131"/>
  <c r="I129"/>
  <c r="I128"/>
  <c r="I127"/>
  <c r="I126"/>
  <c r="I124"/>
  <c r="I123"/>
  <c r="I115"/>
  <c r="I111"/>
  <c r="I110"/>
  <c r="I109"/>
  <c r="I107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3"/>
  <c r="I80"/>
  <c r="I77"/>
  <c r="I73"/>
  <c r="I70"/>
  <c r="I66"/>
  <c r="I64"/>
  <c r="I63"/>
  <c r="I60"/>
  <c r="I59"/>
  <c r="I57"/>
  <c r="I56"/>
  <c r="I55"/>
  <c r="I52"/>
  <c r="I51"/>
  <c r="I49"/>
  <c r="I48"/>
  <c r="I47"/>
  <c r="I44"/>
  <c r="I41"/>
  <c r="I39"/>
  <c r="I38"/>
  <c r="I32"/>
  <c r="I31"/>
  <c r="I28"/>
  <c r="I25"/>
  <c r="I22"/>
  <c r="I21"/>
  <c r="I19"/>
  <c r="I16"/>
  <c r="I15"/>
  <c r="I14"/>
  <c r="I13"/>
  <c r="I12"/>
  <c r="I11"/>
  <c r="I10"/>
  <c r="I9"/>
  <c r="I8"/>
  <c r="E177"/>
  <c r="F177"/>
  <c r="G177"/>
  <c r="H177"/>
  <c r="D177"/>
  <c r="F179"/>
  <c r="G179"/>
  <c r="H179"/>
  <c r="E147"/>
  <c r="F147"/>
  <c r="E148"/>
  <c r="F148"/>
  <c r="F146" s="1"/>
  <c r="F145" s="1"/>
  <c r="F144" s="1"/>
  <c r="G148"/>
  <c r="D148"/>
  <c r="H149"/>
  <c r="H148" s="1"/>
  <c r="E230"/>
  <c r="F230"/>
  <c r="D230"/>
  <c r="E231"/>
  <c r="F231"/>
  <c r="D231"/>
  <c r="E232"/>
  <c r="F232"/>
  <c r="D232"/>
  <c r="E233"/>
  <c r="F233"/>
  <c r="D233"/>
  <c r="E234"/>
  <c r="F234"/>
  <c r="G234"/>
  <c r="G233" s="1"/>
  <c r="G232" s="1"/>
  <c r="G231" s="1"/>
  <c r="G230" s="1"/>
  <c r="D234"/>
  <c r="E224"/>
  <c r="F224"/>
  <c r="D224"/>
  <c r="E225"/>
  <c r="F225"/>
  <c r="D225"/>
  <c r="E226"/>
  <c r="F226"/>
  <c r="D226"/>
  <c r="E227"/>
  <c r="F227"/>
  <c r="D227"/>
  <c r="E228"/>
  <c r="F228"/>
  <c r="G228"/>
  <c r="G227" s="1"/>
  <c r="G226" s="1"/>
  <c r="G225" s="1"/>
  <c r="G224" s="1"/>
  <c r="D228"/>
  <c r="E219"/>
  <c r="F219"/>
  <c r="D219"/>
  <c r="E220"/>
  <c r="F220"/>
  <c r="D220"/>
  <c r="E221"/>
  <c r="F221"/>
  <c r="G221"/>
  <c r="G220" s="1"/>
  <c r="G219" s="1"/>
  <c r="D221"/>
  <c r="E222"/>
  <c r="F222"/>
  <c r="G222"/>
  <c r="D222"/>
  <c r="F216"/>
  <c r="E217"/>
  <c r="E216" s="1"/>
  <c r="F217"/>
  <c r="G217"/>
  <c r="G216" s="1"/>
  <c r="D217"/>
  <c r="D216" s="1"/>
  <c r="D179" s="1"/>
  <c r="E213"/>
  <c r="F213"/>
  <c r="D213"/>
  <c r="E214"/>
  <c r="F214"/>
  <c r="G214"/>
  <c r="G213" s="1"/>
  <c r="D214"/>
  <c r="E208"/>
  <c r="F208"/>
  <c r="D208"/>
  <c r="E211"/>
  <c r="F211"/>
  <c r="G211"/>
  <c r="D211"/>
  <c r="E209"/>
  <c r="F209"/>
  <c r="G209"/>
  <c r="G208" s="1"/>
  <c r="D209"/>
  <c r="E205"/>
  <c r="F205"/>
  <c r="E206"/>
  <c r="F206"/>
  <c r="G206"/>
  <c r="G205" s="1"/>
  <c r="D206"/>
  <c r="D205" s="1"/>
  <c r="E200"/>
  <c r="F200"/>
  <c r="D200"/>
  <c r="E203"/>
  <c r="F203"/>
  <c r="G203"/>
  <c r="D203"/>
  <c r="E201"/>
  <c r="F201"/>
  <c r="G201"/>
  <c r="D201"/>
  <c r="E180"/>
  <c r="F180"/>
  <c r="D180"/>
  <c r="E198"/>
  <c r="F198"/>
  <c r="G198"/>
  <c r="D198"/>
  <c r="E188"/>
  <c r="F188"/>
  <c r="G188"/>
  <c r="D188"/>
  <c r="E181"/>
  <c r="F181"/>
  <c r="G181"/>
  <c r="D181"/>
  <c r="E159"/>
  <c r="F159"/>
  <c r="D159"/>
  <c r="F163"/>
  <c r="E166"/>
  <c r="F166"/>
  <c r="D166"/>
  <c r="E170"/>
  <c r="F170"/>
  <c r="D170"/>
  <c r="H174"/>
  <c r="H173" s="1"/>
  <c r="E173"/>
  <c r="F173"/>
  <c r="D173"/>
  <c r="E174"/>
  <c r="F174"/>
  <c r="G174"/>
  <c r="G173" s="1"/>
  <c r="D174"/>
  <c r="E171"/>
  <c r="F171"/>
  <c r="H171" s="1"/>
  <c r="H170" s="1"/>
  <c r="G171"/>
  <c r="G170" s="1"/>
  <c r="D171"/>
  <c r="E167"/>
  <c r="F167"/>
  <c r="G167"/>
  <c r="G166" s="1"/>
  <c r="D167"/>
  <c r="E164"/>
  <c r="E163" s="1"/>
  <c r="F164"/>
  <c r="H164" s="1"/>
  <c r="H163" s="1"/>
  <c r="G164"/>
  <c r="G163" s="1"/>
  <c r="D164"/>
  <c r="D163" s="1"/>
  <c r="E160"/>
  <c r="F160"/>
  <c r="G160"/>
  <c r="H160" s="1"/>
  <c r="H159" s="1"/>
  <c r="D160"/>
  <c r="E150"/>
  <c r="F150"/>
  <c r="G150"/>
  <c r="G147" s="1"/>
  <c r="D150"/>
  <c r="H236"/>
  <c r="H235"/>
  <c r="H229"/>
  <c r="H228" s="1"/>
  <c r="H227" s="1"/>
  <c r="H226" s="1"/>
  <c r="H225" s="1"/>
  <c r="H224" s="1"/>
  <c r="H223"/>
  <c r="H222" s="1"/>
  <c r="H221" s="1"/>
  <c r="H220" s="1"/>
  <c r="H219" s="1"/>
  <c r="H218"/>
  <c r="H217" s="1"/>
  <c r="H216" s="1"/>
  <c r="H215"/>
  <c r="H214" s="1"/>
  <c r="H213" s="1"/>
  <c r="H212"/>
  <c r="H211" s="1"/>
  <c r="H210"/>
  <c r="H209" s="1"/>
  <c r="H207"/>
  <c r="H206" s="1"/>
  <c r="H205" s="1"/>
  <c r="H204"/>
  <c r="H203" s="1"/>
  <c r="H202"/>
  <c r="H201" s="1"/>
  <c r="H199"/>
  <c r="H198" s="1"/>
  <c r="H197"/>
  <c r="H196"/>
  <c r="H195"/>
  <c r="H194"/>
  <c r="H193"/>
  <c r="H192"/>
  <c r="H191"/>
  <c r="H190"/>
  <c r="H189"/>
  <c r="H187"/>
  <c r="H186"/>
  <c r="H185"/>
  <c r="H184"/>
  <c r="H183"/>
  <c r="H182"/>
  <c r="H176"/>
  <c r="H175"/>
  <c r="H172"/>
  <c r="H169"/>
  <c r="H168"/>
  <c r="H167"/>
  <c r="H166" s="1"/>
  <c r="H165"/>
  <c r="H162"/>
  <c r="H161"/>
  <c r="H158"/>
  <c r="H157"/>
  <c r="H156"/>
  <c r="H155"/>
  <c r="H154"/>
  <c r="H153"/>
  <c r="H152"/>
  <c r="H151"/>
  <c r="H143"/>
  <c r="H142"/>
  <c r="H141"/>
  <c r="H140"/>
  <c r="H139"/>
  <c r="H136"/>
  <c r="H135"/>
  <c r="H134"/>
  <c r="H133"/>
  <c r="H132"/>
  <c r="H131"/>
  <c r="H130"/>
  <c r="H129"/>
  <c r="H128"/>
  <c r="H127"/>
  <c r="H126"/>
  <c r="H124"/>
  <c r="H122" s="1"/>
  <c r="H123"/>
  <c r="F118"/>
  <c r="F119"/>
  <c r="F120"/>
  <c r="E121"/>
  <c r="F121"/>
  <c r="F137"/>
  <c r="E138"/>
  <c r="E137" s="1"/>
  <c r="F138"/>
  <c r="G138"/>
  <c r="G137" s="1"/>
  <c r="D138"/>
  <c r="D137" s="1"/>
  <c r="E125"/>
  <c r="F125"/>
  <c r="G125"/>
  <c r="D125"/>
  <c r="D121" s="1"/>
  <c r="E122"/>
  <c r="F122"/>
  <c r="G122"/>
  <c r="D122"/>
  <c r="H117"/>
  <c r="H116"/>
  <c r="H115"/>
  <c r="H114"/>
  <c r="H111"/>
  <c r="H110"/>
  <c r="H109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88"/>
  <c r="D86"/>
  <c r="D85" s="1"/>
  <c r="D84" s="1"/>
  <c r="E112"/>
  <c r="F112"/>
  <c r="D112"/>
  <c r="E113"/>
  <c r="F113"/>
  <c r="G113"/>
  <c r="G112" s="1"/>
  <c r="D113"/>
  <c r="E108"/>
  <c r="F108"/>
  <c r="G108"/>
  <c r="D108"/>
  <c r="E87"/>
  <c r="E86" s="1"/>
  <c r="E85" s="1"/>
  <c r="E84" s="1"/>
  <c r="F87"/>
  <c r="F86" s="1"/>
  <c r="F85" s="1"/>
  <c r="F84" s="1"/>
  <c r="G87"/>
  <c r="D87"/>
  <c r="E179" l="1"/>
  <c r="G200"/>
  <c r="G180"/>
  <c r="G159"/>
  <c r="H150"/>
  <c r="G146"/>
  <c r="G145" s="1"/>
  <c r="G144" s="1"/>
  <c r="E146"/>
  <c r="E145" s="1"/>
  <c r="E144" s="1"/>
  <c r="D147"/>
  <c r="D146" s="1"/>
  <c r="D145" s="1"/>
  <c r="D144" s="1"/>
  <c r="H181"/>
  <c r="H188"/>
  <c r="H208"/>
  <c r="H200"/>
  <c r="H234"/>
  <c r="H233" s="1"/>
  <c r="H232" s="1"/>
  <c r="H231" s="1"/>
  <c r="H230" s="1"/>
  <c r="H138"/>
  <c r="H137" s="1"/>
  <c r="E120"/>
  <c r="E119" s="1"/>
  <c r="E118" s="1"/>
  <c r="D120"/>
  <c r="D119" s="1"/>
  <c r="D118" s="1"/>
  <c r="G121"/>
  <c r="G120" s="1"/>
  <c r="G119" s="1"/>
  <c r="G118" s="1"/>
  <c r="H125"/>
  <c r="H121" s="1"/>
  <c r="H120" s="1"/>
  <c r="H119" s="1"/>
  <c r="H118" s="1"/>
  <c r="F178"/>
  <c r="E178"/>
  <c r="D178"/>
  <c r="H113"/>
  <c r="H112" s="1"/>
  <c r="H108"/>
  <c r="G86"/>
  <c r="G85" s="1"/>
  <c r="G84" s="1"/>
  <c r="H87"/>
  <c r="H83"/>
  <c r="H82" s="1"/>
  <c r="H81" s="1"/>
  <c r="H80"/>
  <c r="H79" s="1"/>
  <c r="H78" s="1"/>
  <c r="H77"/>
  <c r="H76"/>
  <c r="H75"/>
  <c r="H74"/>
  <c r="H73"/>
  <c r="H72"/>
  <c r="H70"/>
  <c r="H69" s="1"/>
  <c r="H67"/>
  <c r="H66"/>
  <c r="H64"/>
  <c r="H63"/>
  <c r="H62" s="1"/>
  <c r="H60"/>
  <c r="H59"/>
  <c r="H58" s="1"/>
  <c r="H57"/>
  <c r="H56"/>
  <c r="H55"/>
  <c r="H52"/>
  <c r="H50" s="1"/>
  <c r="H51"/>
  <c r="H49"/>
  <c r="H48"/>
  <c r="H47"/>
  <c r="H44"/>
  <c r="H43" s="1"/>
  <c r="H42" s="1"/>
  <c r="H41"/>
  <c r="H40" s="1"/>
  <c r="H39"/>
  <c r="H38"/>
  <c r="H35"/>
  <c r="H34"/>
  <c r="H32"/>
  <c r="H31"/>
  <c r="H30" s="1"/>
  <c r="H28"/>
  <c r="H27" s="1"/>
  <c r="H26" s="1"/>
  <c r="H25"/>
  <c r="H24" s="1"/>
  <c r="H23"/>
  <c r="H22"/>
  <c r="H21"/>
  <c r="H20"/>
  <c r="H19"/>
  <c r="H16"/>
  <c r="H15"/>
  <c r="H14"/>
  <c r="E78"/>
  <c r="F78"/>
  <c r="D78"/>
  <c r="E81"/>
  <c r="F81"/>
  <c r="G81"/>
  <c r="E82"/>
  <c r="F82"/>
  <c r="G82"/>
  <c r="D82"/>
  <c r="D81" s="1"/>
  <c r="E79"/>
  <c r="F79"/>
  <c r="G79"/>
  <c r="G78" s="1"/>
  <c r="D79"/>
  <c r="E68"/>
  <c r="F68"/>
  <c r="D68"/>
  <c r="E71"/>
  <c r="F71"/>
  <c r="G71"/>
  <c r="D71"/>
  <c r="E69"/>
  <c r="F69"/>
  <c r="G69"/>
  <c r="G68" s="1"/>
  <c r="D69"/>
  <c r="E61"/>
  <c r="F61"/>
  <c r="E65"/>
  <c r="F65"/>
  <c r="G65"/>
  <c r="E62"/>
  <c r="F62"/>
  <c r="G62"/>
  <c r="G61" s="1"/>
  <c r="D65"/>
  <c r="D61" s="1"/>
  <c r="D62"/>
  <c r="F53"/>
  <c r="E58"/>
  <c r="F58"/>
  <c r="G58"/>
  <c r="D58"/>
  <c r="E54"/>
  <c r="E53" s="1"/>
  <c r="F54"/>
  <c r="G54"/>
  <c r="D54"/>
  <c r="D53" s="1"/>
  <c r="E45"/>
  <c r="F45"/>
  <c r="D45"/>
  <c r="E50"/>
  <c r="F50"/>
  <c r="G50"/>
  <c r="D50"/>
  <c r="E46"/>
  <c r="F46"/>
  <c r="G46"/>
  <c r="G45" s="1"/>
  <c r="D46"/>
  <c r="F42"/>
  <c r="E43"/>
  <c r="E42" s="1"/>
  <c r="F43"/>
  <c r="G43"/>
  <c r="G42" s="1"/>
  <c r="D43"/>
  <c r="D42" s="1"/>
  <c r="E36"/>
  <c r="D36"/>
  <c r="E40"/>
  <c r="F40"/>
  <c r="G40"/>
  <c r="D40"/>
  <c r="E37"/>
  <c r="F37"/>
  <c r="F36" s="1"/>
  <c r="F11" s="1"/>
  <c r="F10" s="1"/>
  <c r="F9" s="1"/>
  <c r="G37"/>
  <c r="G36" s="1"/>
  <c r="D37"/>
  <c r="E29"/>
  <c r="F29"/>
  <c r="G29"/>
  <c r="E33"/>
  <c r="F33"/>
  <c r="G33"/>
  <c r="D33"/>
  <c r="E30"/>
  <c r="F30"/>
  <c r="G30"/>
  <c r="D30"/>
  <c r="D29" s="1"/>
  <c r="E26"/>
  <c r="F26"/>
  <c r="D26"/>
  <c r="E27"/>
  <c r="F27"/>
  <c r="G27"/>
  <c r="G26" s="1"/>
  <c r="D27"/>
  <c r="F17"/>
  <c r="E18"/>
  <c r="F18"/>
  <c r="G18"/>
  <c r="D18"/>
  <c r="E24"/>
  <c r="F24"/>
  <c r="G24"/>
  <c r="D24"/>
  <c r="F12"/>
  <c r="G12"/>
  <c r="E13"/>
  <c r="E12" s="1"/>
  <c r="F13"/>
  <c r="G13"/>
  <c r="D13"/>
  <c r="D12" s="1"/>
  <c r="E6" i="11"/>
  <c r="F6"/>
  <c r="G6"/>
  <c r="H6"/>
  <c r="I6"/>
  <c r="E7"/>
  <c r="F7"/>
  <c r="G7"/>
  <c r="H7"/>
  <c r="I7"/>
  <c r="E8"/>
  <c r="F8"/>
  <c r="G8"/>
  <c r="H8"/>
  <c r="I8"/>
  <c r="E65"/>
  <c r="F65"/>
  <c r="F61" s="1"/>
  <c r="G65"/>
  <c r="H65"/>
  <c r="D65"/>
  <c r="D61" s="1"/>
  <c r="D8" s="1"/>
  <c r="E62"/>
  <c r="F62"/>
  <c r="G62"/>
  <c r="H62"/>
  <c r="I62"/>
  <c r="E9"/>
  <c r="F9"/>
  <c r="G9"/>
  <c r="H9"/>
  <c r="I9"/>
  <c r="D9"/>
  <c r="E58"/>
  <c r="F58"/>
  <c r="G58"/>
  <c r="I58" s="1"/>
  <c r="K58" s="1"/>
  <c r="H58"/>
  <c r="D58"/>
  <c r="E59"/>
  <c r="F59"/>
  <c r="G59"/>
  <c r="H59"/>
  <c r="I59" s="1"/>
  <c r="D59"/>
  <c r="I12"/>
  <c r="I13"/>
  <c r="I14"/>
  <c r="K14" s="1"/>
  <c r="I75"/>
  <c r="I74" s="1"/>
  <c r="I73"/>
  <c r="K73" s="1"/>
  <c r="I72"/>
  <c r="I71"/>
  <c r="I70"/>
  <c r="K70" s="1"/>
  <c r="I69"/>
  <c r="K69" s="1"/>
  <c r="I67"/>
  <c r="I66" s="1"/>
  <c r="I64"/>
  <c r="I60"/>
  <c r="K60" s="1"/>
  <c r="I57"/>
  <c r="I56"/>
  <c r="K56" s="1"/>
  <c r="I53"/>
  <c r="K53" s="1"/>
  <c r="I52"/>
  <c r="I51"/>
  <c r="I48"/>
  <c r="K48" s="1"/>
  <c r="I47"/>
  <c r="J47" s="1"/>
  <c r="I46"/>
  <c r="J46" s="1"/>
  <c r="I45"/>
  <c r="I44"/>
  <c r="K44" s="1"/>
  <c r="I43"/>
  <c r="I42"/>
  <c r="K42" s="1"/>
  <c r="I40"/>
  <c r="K40" s="1"/>
  <c r="I39"/>
  <c r="K39" s="1"/>
  <c r="I38"/>
  <c r="J38" s="1"/>
  <c r="I37"/>
  <c r="I36"/>
  <c r="K36" s="1"/>
  <c r="I35"/>
  <c r="K35" s="1"/>
  <c r="I34"/>
  <c r="K34" s="1"/>
  <c r="I33"/>
  <c r="I31"/>
  <c r="K31" s="1"/>
  <c r="I30"/>
  <c r="J30" s="1"/>
  <c r="I29"/>
  <c r="J29" s="1"/>
  <c r="I28"/>
  <c r="I27"/>
  <c r="K27" s="1"/>
  <c r="I26"/>
  <c r="J26" s="1"/>
  <c r="I24"/>
  <c r="J24" s="1"/>
  <c r="I23"/>
  <c r="K23" s="1"/>
  <c r="I22"/>
  <c r="I19"/>
  <c r="J19" s="1"/>
  <c r="I18"/>
  <c r="K18" s="1"/>
  <c r="I16"/>
  <c r="I15" s="1"/>
  <c r="J13"/>
  <c r="K22"/>
  <c r="K28"/>
  <c r="K33"/>
  <c r="K37"/>
  <c r="K38"/>
  <c r="K43"/>
  <c r="K45"/>
  <c r="K46"/>
  <c r="K47"/>
  <c r="K51"/>
  <c r="K52"/>
  <c r="K57"/>
  <c r="K64"/>
  <c r="K71"/>
  <c r="J18"/>
  <c r="J22"/>
  <c r="J27"/>
  <c r="J28"/>
  <c r="J31"/>
  <c r="J33"/>
  <c r="J34"/>
  <c r="J37"/>
  <c r="J39"/>
  <c r="J42"/>
  <c r="J45"/>
  <c r="J51"/>
  <c r="J52"/>
  <c r="E49"/>
  <c r="H49"/>
  <c r="D49"/>
  <c r="F54"/>
  <c r="G54"/>
  <c r="E74"/>
  <c r="F74"/>
  <c r="G74"/>
  <c r="H74"/>
  <c r="D74"/>
  <c r="E68"/>
  <c r="F68"/>
  <c r="G68"/>
  <c r="H68"/>
  <c r="D68"/>
  <c r="E66"/>
  <c r="F66"/>
  <c r="G66"/>
  <c r="I65" s="1"/>
  <c r="H66"/>
  <c r="D66"/>
  <c r="E63"/>
  <c r="F63"/>
  <c r="G63"/>
  <c r="H63"/>
  <c r="I63"/>
  <c r="K63" s="1"/>
  <c r="D63"/>
  <c r="D62" s="1"/>
  <c r="E55"/>
  <c r="E54" s="1"/>
  <c r="F55"/>
  <c r="G55"/>
  <c r="H55"/>
  <c r="H54" s="1"/>
  <c r="D55"/>
  <c r="D54" s="1"/>
  <c r="E50"/>
  <c r="F50"/>
  <c r="F49" s="1"/>
  <c r="G50"/>
  <c r="G49" s="1"/>
  <c r="H50"/>
  <c r="D50"/>
  <c r="E41"/>
  <c r="F41"/>
  <c r="G41"/>
  <c r="H41"/>
  <c r="D41"/>
  <c r="E32"/>
  <c r="F32"/>
  <c r="G32"/>
  <c r="H32"/>
  <c r="D32"/>
  <c r="E25"/>
  <c r="F25"/>
  <c r="G25"/>
  <c r="H25"/>
  <c r="D25"/>
  <c r="E21"/>
  <c r="F21"/>
  <c r="G21"/>
  <c r="H21"/>
  <c r="H20" s="1"/>
  <c r="I21"/>
  <c r="K21" s="1"/>
  <c r="D21"/>
  <c r="E17"/>
  <c r="F17"/>
  <c r="G17"/>
  <c r="H17"/>
  <c r="D17"/>
  <c r="E15"/>
  <c r="F15"/>
  <c r="G15"/>
  <c r="H15"/>
  <c r="D15"/>
  <c r="E11"/>
  <c r="F11"/>
  <c r="G11"/>
  <c r="G10" s="1"/>
  <c r="H11"/>
  <c r="D11"/>
  <c r="J9" i="8"/>
  <c r="J13"/>
  <c r="J32"/>
  <c r="J36"/>
  <c r="F22"/>
  <c r="I13"/>
  <c r="I27"/>
  <c r="I32"/>
  <c r="D35"/>
  <c r="E35"/>
  <c r="F35"/>
  <c r="G35"/>
  <c r="H35"/>
  <c r="J35" s="1"/>
  <c r="D33"/>
  <c r="E33"/>
  <c r="F33"/>
  <c r="G33"/>
  <c r="D30"/>
  <c r="E30"/>
  <c r="F30"/>
  <c r="G30"/>
  <c r="D28"/>
  <c r="E28"/>
  <c r="F28"/>
  <c r="G28"/>
  <c r="D26"/>
  <c r="E26"/>
  <c r="F26"/>
  <c r="G26"/>
  <c r="H26"/>
  <c r="J26" s="1"/>
  <c r="D23"/>
  <c r="E23"/>
  <c r="F23"/>
  <c r="G23"/>
  <c r="H23"/>
  <c r="C35"/>
  <c r="C33"/>
  <c r="C30"/>
  <c r="C28"/>
  <c r="C26"/>
  <c r="C23"/>
  <c r="H36"/>
  <c r="H34"/>
  <c r="I34" s="1"/>
  <c r="H32"/>
  <c r="H31"/>
  <c r="J31" s="1"/>
  <c r="H29"/>
  <c r="H28" s="1"/>
  <c r="I28" s="1"/>
  <c r="H27"/>
  <c r="J27" s="1"/>
  <c r="H25"/>
  <c r="I25" s="1"/>
  <c r="H24"/>
  <c r="J24" s="1"/>
  <c r="H20"/>
  <c r="H19" s="1"/>
  <c r="J19" s="1"/>
  <c r="H18"/>
  <c r="I18" s="1"/>
  <c r="H16"/>
  <c r="I16" s="1"/>
  <c r="H15"/>
  <c r="H13"/>
  <c r="H12" s="1"/>
  <c r="H11"/>
  <c r="H10" s="1"/>
  <c r="H9"/>
  <c r="I9" s="1"/>
  <c r="H8"/>
  <c r="J8" s="1"/>
  <c r="D19"/>
  <c r="E19"/>
  <c r="F19"/>
  <c r="G19"/>
  <c r="D17"/>
  <c r="E17"/>
  <c r="F17"/>
  <c r="G17"/>
  <c r="H17"/>
  <c r="I17" s="1"/>
  <c r="D14"/>
  <c r="E14"/>
  <c r="F14"/>
  <c r="G14"/>
  <c r="D12"/>
  <c r="E12"/>
  <c r="J12" s="1"/>
  <c r="F12"/>
  <c r="G12"/>
  <c r="D10"/>
  <c r="E10"/>
  <c r="F10"/>
  <c r="G10"/>
  <c r="D7"/>
  <c r="E7"/>
  <c r="F7"/>
  <c r="G7"/>
  <c r="F6"/>
  <c r="C19"/>
  <c r="C17"/>
  <c r="C14"/>
  <c r="C12"/>
  <c r="I12" s="1"/>
  <c r="C10"/>
  <c r="I10" s="1"/>
  <c r="C7"/>
  <c r="I111" i="3"/>
  <c r="I109"/>
  <c r="I108"/>
  <c r="I107"/>
  <c r="I106"/>
  <c r="I105"/>
  <c r="I103"/>
  <c r="I100"/>
  <c r="I96"/>
  <c r="I93"/>
  <c r="I92"/>
  <c r="I89"/>
  <c r="I88"/>
  <c r="I87"/>
  <c r="I84"/>
  <c r="I83"/>
  <c r="I82"/>
  <c r="I81"/>
  <c r="I80"/>
  <c r="I79"/>
  <c r="I78"/>
  <c r="I76"/>
  <c r="I75"/>
  <c r="I74"/>
  <c r="I73"/>
  <c r="I72"/>
  <c r="I71"/>
  <c r="I70"/>
  <c r="I69"/>
  <c r="I67"/>
  <c r="I66"/>
  <c r="I65"/>
  <c r="I64"/>
  <c r="I63"/>
  <c r="I62"/>
  <c r="I60"/>
  <c r="I59"/>
  <c r="I58"/>
  <c r="I55"/>
  <c r="I54"/>
  <c r="I52"/>
  <c r="I49"/>
  <c r="I50"/>
  <c r="I48"/>
  <c r="F110"/>
  <c r="F104"/>
  <c r="F101"/>
  <c r="F99"/>
  <c r="F98" s="1"/>
  <c r="F97" s="1"/>
  <c r="F95"/>
  <c r="F94" s="1"/>
  <c r="F91"/>
  <c r="F90" s="1"/>
  <c r="F86"/>
  <c r="F85" s="1"/>
  <c r="F77"/>
  <c r="F68"/>
  <c r="F61"/>
  <c r="F57"/>
  <c r="F56" s="1"/>
  <c r="F53"/>
  <c r="F51"/>
  <c r="F47"/>
  <c r="F46" s="1"/>
  <c r="E91"/>
  <c r="E90" s="1"/>
  <c r="G91"/>
  <c r="G90" s="1"/>
  <c r="H91"/>
  <c r="H90" s="1"/>
  <c r="I91"/>
  <c r="I90" s="1"/>
  <c r="D90"/>
  <c r="D91"/>
  <c r="E98"/>
  <c r="G98"/>
  <c r="I98"/>
  <c r="D98"/>
  <c r="E99"/>
  <c r="G99"/>
  <c r="H99"/>
  <c r="H98" s="1"/>
  <c r="I99"/>
  <c r="D99"/>
  <c r="E95"/>
  <c r="E94" s="1"/>
  <c r="G95"/>
  <c r="G94" s="1"/>
  <c r="H95"/>
  <c r="H94" s="1"/>
  <c r="I95"/>
  <c r="I94" s="1"/>
  <c r="D94"/>
  <c r="D95"/>
  <c r="F8" i="7" l="1"/>
  <c r="G178"/>
  <c r="H180"/>
  <c r="H178" s="1"/>
  <c r="H146"/>
  <c r="H145" s="1"/>
  <c r="H144" s="1"/>
  <c r="H147"/>
  <c r="H86"/>
  <c r="H85" s="1"/>
  <c r="H84" s="1"/>
  <c r="H71"/>
  <c r="H68" s="1"/>
  <c r="H65"/>
  <c r="H61" s="1"/>
  <c r="G53"/>
  <c r="G11" s="1"/>
  <c r="G10" s="1"/>
  <c r="G9" s="1"/>
  <c r="H54"/>
  <c r="H53" s="1"/>
  <c r="H46"/>
  <c r="H45" s="1"/>
  <c r="H37"/>
  <c r="H36" s="1"/>
  <c r="H33"/>
  <c r="H29" s="1"/>
  <c r="G17"/>
  <c r="E17"/>
  <c r="D17"/>
  <c r="D11" s="1"/>
  <c r="D10" s="1"/>
  <c r="D9" s="1"/>
  <c r="D8" s="1"/>
  <c r="H18"/>
  <c r="H17" s="1"/>
  <c r="E11"/>
  <c r="E10" s="1"/>
  <c r="E9" s="1"/>
  <c r="E8" s="1"/>
  <c r="H13"/>
  <c r="H12" s="1"/>
  <c r="I68" i="11"/>
  <c r="K68" s="1"/>
  <c r="H61"/>
  <c r="G61"/>
  <c r="E61"/>
  <c r="J65"/>
  <c r="G20"/>
  <c r="J48"/>
  <c r="J44"/>
  <c r="D20"/>
  <c r="F20"/>
  <c r="K29"/>
  <c r="E20"/>
  <c r="F10"/>
  <c r="D10"/>
  <c r="D7" s="1"/>
  <c r="D6" s="1"/>
  <c r="E10"/>
  <c r="H10"/>
  <c r="K74"/>
  <c r="J74"/>
  <c r="J75"/>
  <c r="K75"/>
  <c r="J73"/>
  <c r="J69"/>
  <c r="K65"/>
  <c r="I55"/>
  <c r="K59"/>
  <c r="I50"/>
  <c r="I41"/>
  <c r="J36"/>
  <c r="I32"/>
  <c r="J40"/>
  <c r="K30"/>
  <c r="K26"/>
  <c r="I25"/>
  <c r="J23"/>
  <c r="K24"/>
  <c r="J21"/>
  <c r="I17"/>
  <c r="J15"/>
  <c r="K15"/>
  <c r="K16"/>
  <c r="J16"/>
  <c r="J14"/>
  <c r="I11"/>
  <c r="K11" s="1"/>
  <c r="K13"/>
  <c r="J12"/>
  <c r="K12"/>
  <c r="I23" i="8"/>
  <c r="C6"/>
  <c r="J34"/>
  <c r="H33"/>
  <c r="H30"/>
  <c r="I30" s="1"/>
  <c r="I31"/>
  <c r="G22"/>
  <c r="J28"/>
  <c r="I29"/>
  <c r="J29"/>
  <c r="I26"/>
  <c r="D22"/>
  <c r="J25"/>
  <c r="J23"/>
  <c r="I24"/>
  <c r="E22"/>
  <c r="I8"/>
  <c r="I19"/>
  <c r="I20"/>
  <c r="J20"/>
  <c r="J17"/>
  <c r="J18"/>
  <c r="J16"/>
  <c r="H14"/>
  <c r="I14" s="1"/>
  <c r="J15"/>
  <c r="I15"/>
  <c r="J14"/>
  <c r="J10"/>
  <c r="I11"/>
  <c r="J11"/>
  <c r="H7"/>
  <c r="J7" s="1"/>
  <c r="G6"/>
  <c r="D6"/>
  <c r="E6"/>
  <c r="F45" i="3"/>
  <c r="F44" s="1"/>
  <c r="E37"/>
  <c r="E36" s="1"/>
  <c r="E35" s="1"/>
  <c r="F37"/>
  <c r="F36" s="1"/>
  <c r="F35" s="1"/>
  <c r="G37"/>
  <c r="H37"/>
  <c r="I37"/>
  <c r="I36" s="1"/>
  <c r="I35" s="1"/>
  <c r="G36"/>
  <c r="G35" s="1"/>
  <c r="H36"/>
  <c r="H35" s="1"/>
  <c r="E32"/>
  <c r="E31" s="1"/>
  <c r="F32"/>
  <c r="F31" s="1"/>
  <c r="G32"/>
  <c r="H32"/>
  <c r="G31"/>
  <c r="H31"/>
  <c r="E29"/>
  <c r="F29"/>
  <c r="G29"/>
  <c r="H29"/>
  <c r="I29"/>
  <c r="E27"/>
  <c r="F27"/>
  <c r="G27"/>
  <c r="H27"/>
  <c r="I27"/>
  <c r="G26"/>
  <c r="H26"/>
  <c r="E24"/>
  <c r="E23" s="1"/>
  <c r="F24"/>
  <c r="F23" s="1"/>
  <c r="G24"/>
  <c r="H24"/>
  <c r="I24"/>
  <c r="I23" s="1"/>
  <c r="G23"/>
  <c r="H23"/>
  <c r="E21"/>
  <c r="E20" s="1"/>
  <c r="F21"/>
  <c r="F20" s="1"/>
  <c r="G21"/>
  <c r="H21"/>
  <c r="I21"/>
  <c r="I20" s="1"/>
  <c r="G20"/>
  <c r="H20"/>
  <c r="E17"/>
  <c r="F17"/>
  <c r="G17"/>
  <c r="H17"/>
  <c r="I17"/>
  <c r="E14"/>
  <c r="F14"/>
  <c r="G14"/>
  <c r="H14"/>
  <c r="I14"/>
  <c r="F13"/>
  <c r="H13"/>
  <c r="D23"/>
  <c r="D14"/>
  <c r="D17"/>
  <c r="D20"/>
  <c r="D21"/>
  <c r="D24"/>
  <c r="D26"/>
  <c r="D27"/>
  <c r="D29"/>
  <c r="D31"/>
  <c r="D32"/>
  <c r="D35"/>
  <c r="D36"/>
  <c r="D37"/>
  <c r="E110"/>
  <c r="G110"/>
  <c r="H110"/>
  <c r="I110"/>
  <c r="E104"/>
  <c r="G104"/>
  <c r="H104"/>
  <c r="H101" s="1"/>
  <c r="H97" s="1"/>
  <c r="I104"/>
  <c r="G101"/>
  <c r="G97" s="1"/>
  <c r="E86"/>
  <c r="E85" s="1"/>
  <c r="G86"/>
  <c r="H86"/>
  <c r="I86"/>
  <c r="K86" s="1"/>
  <c r="G85"/>
  <c r="H85"/>
  <c r="E77"/>
  <c r="G77"/>
  <c r="H77"/>
  <c r="I77"/>
  <c r="K77" s="1"/>
  <c r="E68"/>
  <c r="G68"/>
  <c r="H68"/>
  <c r="I68"/>
  <c r="K68" s="1"/>
  <c r="E61"/>
  <c r="G61"/>
  <c r="H61"/>
  <c r="I61"/>
  <c r="E57"/>
  <c r="G57"/>
  <c r="H57"/>
  <c r="I57"/>
  <c r="K57" s="1"/>
  <c r="G56"/>
  <c r="E53"/>
  <c r="G53"/>
  <c r="H53"/>
  <c r="I53"/>
  <c r="K53" s="1"/>
  <c r="E51"/>
  <c r="G51"/>
  <c r="H51"/>
  <c r="I51"/>
  <c r="K51" s="1"/>
  <c r="E47"/>
  <c r="G47"/>
  <c r="H47"/>
  <c r="I47"/>
  <c r="K47" s="1"/>
  <c r="G46"/>
  <c r="D51"/>
  <c r="J51" s="1"/>
  <c r="D53"/>
  <c r="D57"/>
  <c r="D61"/>
  <c r="J61" s="1"/>
  <c r="D68"/>
  <c r="D77"/>
  <c r="D85"/>
  <c r="D86"/>
  <c r="J86" s="1"/>
  <c r="D110"/>
  <c r="D104"/>
  <c r="D47"/>
  <c r="K48"/>
  <c r="K49"/>
  <c r="K50"/>
  <c r="K52"/>
  <c r="K54"/>
  <c r="K58"/>
  <c r="K59"/>
  <c r="K60"/>
  <c r="K61"/>
  <c r="K62"/>
  <c r="K63"/>
  <c r="K64"/>
  <c r="K65"/>
  <c r="K66"/>
  <c r="K67"/>
  <c r="K69"/>
  <c r="K70"/>
  <c r="K71"/>
  <c r="K72"/>
  <c r="K73"/>
  <c r="K74"/>
  <c r="K75"/>
  <c r="K76"/>
  <c r="K78"/>
  <c r="K79"/>
  <c r="K80"/>
  <c r="K81"/>
  <c r="K82"/>
  <c r="K83"/>
  <c r="K84"/>
  <c r="K87"/>
  <c r="K88"/>
  <c r="K89"/>
  <c r="K90"/>
  <c r="K91"/>
  <c r="K92"/>
  <c r="K93"/>
  <c r="K94"/>
  <c r="K95"/>
  <c r="K96"/>
  <c r="K98"/>
  <c r="K99"/>
  <c r="K100"/>
  <c r="K104"/>
  <c r="K105"/>
  <c r="K106"/>
  <c r="K107"/>
  <c r="K109"/>
  <c r="K110"/>
  <c r="K111"/>
  <c r="J48"/>
  <c r="J49"/>
  <c r="J50"/>
  <c r="J52"/>
  <c r="J54"/>
  <c r="J55"/>
  <c r="J57"/>
  <c r="J58"/>
  <c r="J59"/>
  <c r="J60"/>
  <c r="J62"/>
  <c r="J63"/>
  <c r="J64"/>
  <c r="J65"/>
  <c r="J66"/>
  <c r="J67"/>
  <c r="J69"/>
  <c r="J70"/>
  <c r="J72"/>
  <c r="J73"/>
  <c r="J74"/>
  <c r="J75"/>
  <c r="J76"/>
  <c r="J78"/>
  <c r="J80"/>
  <c r="J81"/>
  <c r="J82"/>
  <c r="J83"/>
  <c r="J84"/>
  <c r="J87"/>
  <c r="J88"/>
  <c r="J105"/>
  <c r="J109"/>
  <c r="J111"/>
  <c r="G8" i="7" l="1"/>
  <c r="H11"/>
  <c r="H10" s="1"/>
  <c r="H9" s="1"/>
  <c r="H8" s="1"/>
  <c r="J68" i="11"/>
  <c r="K62"/>
  <c r="I61"/>
  <c r="I54"/>
  <c r="K55"/>
  <c r="K50"/>
  <c r="J50"/>
  <c r="I49"/>
  <c r="J41"/>
  <c r="K41"/>
  <c r="K32"/>
  <c r="J32"/>
  <c r="I20"/>
  <c r="J20" s="1"/>
  <c r="J25"/>
  <c r="K25"/>
  <c r="K17"/>
  <c r="J17"/>
  <c r="J11"/>
  <c r="I10"/>
  <c r="J33" i="8"/>
  <c r="I33"/>
  <c r="J30"/>
  <c r="H22"/>
  <c r="H6"/>
  <c r="I6" s="1"/>
  <c r="I7"/>
  <c r="J53" i="3"/>
  <c r="H56"/>
  <c r="I26"/>
  <c r="K26" s="1"/>
  <c r="E26"/>
  <c r="F26"/>
  <c r="H12"/>
  <c r="H11" s="1"/>
  <c r="F12"/>
  <c r="F11" s="1"/>
  <c r="I13"/>
  <c r="E13"/>
  <c r="G13"/>
  <c r="G12" s="1"/>
  <c r="G11" s="1"/>
  <c r="D13"/>
  <c r="J13" s="1"/>
  <c r="J110"/>
  <c r="I101"/>
  <c r="I97" s="1"/>
  <c r="K97" s="1"/>
  <c r="E101"/>
  <c r="E97" s="1"/>
  <c r="K101"/>
  <c r="J104"/>
  <c r="I85"/>
  <c r="K85" s="1"/>
  <c r="J77"/>
  <c r="J68"/>
  <c r="E56"/>
  <c r="I56"/>
  <c r="G45"/>
  <c r="G44" s="1"/>
  <c r="H46"/>
  <c r="I46"/>
  <c r="E46"/>
  <c r="J47"/>
  <c r="D46"/>
  <c r="D56"/>
  <c r="D101"/>
  <c r="J14"/>
  <c r="I15"/>
  <c r="J15" s="1"/>
  <c r="I16"/>
  <c r="K16" s="1"/>
  <c r="J17"/>
  <c r="I18"/>
  <c r="J18" s="1"/>
  <c r="I19"/>
  <c r="K19" s="1"/>
  <c r="K20"/>
  <c r="J21"/>
  <c r="I22"/>
  <c r="J22" s="1"/>
  <c r="J23"/>
  <c r="K24"/>
  <c r="I25"/>
  <c r="J25" s="1"/>
  <c r="J26"/>
  <c r="K27"/>
  <c r="I28"/>
  <c r="K28" s="1"/>
  <c r="J29"/>
  <c r="I30"/>
  <c r="J30" s="1"/>
  <c r="I33"/>
  <c r="I34"/>
  <c r="J34" s="1"/>
  <c r="K13"/>
  <c r="K14"/>
  <c r="K15"/>
  <c r="K17"/>
  <c r="K18"/>
  <c r="K22"/>
  <c r="K29"/>
  <c r="K30"/>
  <c r="K33"/>
  <c r="K34"/>
  <c r="K35"/>
  <c r="J35"/>
  <c r="J37"/>
  <c r="K36"/>
  <c r="K37"/>
  <c r="I38"/>
  <c r="K38" s="1"/>
  <c r="N11" i="1"/>
  <c r="N12"/>
  <c r="N14"/>
  <c r="N15"/>
  <c r="K16"/>
  <c r="K13"/>
  <c r="K10"/>
  <c r="M12"/>
  <c r="M15"/>
  <c r="L23"/>
  <c r="L22"/>
  <c r="L21"/>
  <c r="L11"/>
  <c r="M11" s="1"/>
  <c r="L12"/>
  <c r="L13"/>
  <c r="L14"/>
  <c r="M14" s="1"/>
  <c r="L15"/>
  <c r="L16"/>
  <c r="L10"/>
  <c r="K20" i="11" l="1"/>
  <c r="J61"/>
  <c r="K61"/>
  <c r="K54"/>
  <c r="K49"/>
  <c r="J49"/>
  <c r="J10"/>
  <c r="K10"/>
  <c r="J9"/>
  <c r="J22" i="8"/>
  <c r="J6"/>
  <c r="H45" i="3"/>
  <c r="H44" s="1"/>
  <c r="J33"/>
  <c r="I32"/>
  <c r="E12"/>
  <c r="E11" s="1"/>
  <c r="D12"/>
  <c r="J85"/>
  <c r="E45"/>
  <c r="E44" s="1"/>
  <c r="K56"/>
  <c r="J56"/>
  <c r="I45"/>
  <c r="K45" s="1"/>
  <c r="J46"/>
  <c r="K46"/>
  <c r="J101"/>
  <c r="D97"/>
  <c r="J97" s="1"/>
  <c r="J38"/>
  <c r="J36"/>
  <c r="J27"/>
  <c r="K25"/>
  <c r="K23"/>
  <c r="K21"/>
  <c r="J19"/>
  <c r="J28"/>
  <c r="J24"/>
  <c r="J20"/>
  <c r="J16"/>
  <c r="C22" i="8"/>
  <c r="I22" s="1"/>
  <c r="K9" i="11" l="1"/>
  <c r="K8"/>
  <c r="J8"/>
  <c r="I31" i="3"/>
  <c r="K32"/>
  <c r="J32"/>
  <c r="I44"/>
  <c r="K44" s="1"/>
  <c r="J7" i="11" l="1"/>
  <c r="K7"/>
  <c r="J31" i="3"/>
  <c r="K31"/>
  <c r="I12"/>
  <c r="I11" s="1"/>
  <c r="D45"/>
  <c r="K6" i="11" l="1"/>
  <c r="J6"/>
  <c r="D44" i="3"/>
  <c r="J44" s="1"/>
  <c r="J45"/>
  <c r="D11" l="1"/>
  <c r="J11" s="1"/>
  <c r="J12"/>
  <c r="K11"/>
  <c r="K12"/>
  <c r="H13" i="1"/>
  <c r="I13"/>
  <c r="N13" s="1"/>
  <c r="J13"/>
  <c r="G13"/>
  <c r="M13" s="1"/>
  <c r="H10"/>
  <c r="I10"/>
  <c r="J10"/>
  <c r="G10"/>
  <c r="M10" s="1"/>
  <c r="I16" l="1"/>
  <c r="N16" s="1"/>
  <c r="N10"/>
  <c r="J16"/>
  <c r="H16"/>
  <c r="G16"/>
  <c r="M16" s="1"/>
</calcChain>
</file>

<file path=xl/sharedStrings.xml><?xml version="1.0" encoding="utf-8"?>
<sst xmlns="http://schemas.openxmlformats.org/spreadsheetml/2006/main" count="1048" uniqueCount="397">
  <si>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</si>
  <si>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</si>
  <si>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</si>
  <si>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</si>
  <si>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</si>
  <si>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</si>
  <si>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</si>
  <si>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</si>
  <si>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</si>
  <si>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</si>
  <si>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</si>
  <si>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</si>
  <si>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</si>
  <si>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</si>
  <si>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</si>
  <si>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</si>
  <si>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</si>
  <si>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</si>
  <si>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</si>
  <si>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</si>
  <si>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</si>
  <si>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proizvoda i robe te pruženih usluga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</si>
  <si>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</si>
  <si>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</si>
  <si>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</si>
  <si>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</si>
  <si>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</si>
  <si>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</si>
  <si>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</si>
  <si>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</si>
  <si>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</si>
  <si>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</si>
  <si>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</si>
  <si>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</si>
  <si>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</si>
  <si>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</si>
  <si>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</si>
  <si>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TEKUĆI PLAN 2023.*</t>
  </si>
  <si>
    <t>INDEKS**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</si>
  <si>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</si>
  <si>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</si>
  <si>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</si>
  <si>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</si>
  <si>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</si>
  <si>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</si>
  <si>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</si>
  <si>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</si>
  <si>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</si>
  <si>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</si>
  <si>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</si>
  <si>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</si>
  <si>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</si>
  <si>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</si>
  <si>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</si>
  <si>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</si>
  <si>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</si>
  <si>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</si>
  <si>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 xml:space="preserve"> IZVRŠENJE 
1.-6.2023. </t>
  </si>
  <si>
    <t>SAŽETAK  RAČUNA PRIHODA I RASHODA I  RAČUNA FINANCIRANJA  može sadržavati i dodatne podatke.</t>
  </si>
  <si>
    <t>41</t>
  </si>
  <si>
    <t>412</t>
  </si>
  <si>
    <t>4123</t>
  </si>
  <si>
    <t>42</t>
  </si>
  <si>
    <t>421</t>
  </si>
  <si>
    <t>4212</t>
  </si>
  <si>
    <t>422</t>
  </si>
  <si>
    <t>4221</t>
  </si>
  <si>
    <t>4223</t>
  </si>
  <si>
    <t>4225</t>
  </si>
  <si>
    <t>4226</t>
  </si>
  <si>
    <t>4227</t>
  </si>
  <si>
    <t>424</t>
  </si>
  <si>
    <t>4241</t>
  </si>
  <si>
    <t>Nematerijalna imovina</t>
  </si>
  <si>
    <t>Licence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</si>
  <si>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</si>
  <si>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</si>
  <si>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</si>
  <si>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</si>
  <si>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</si>
  <si>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</si>
  <si>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</si>
  <si>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</si>
  <si>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</si>
  <si>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</si>
  <si>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</si>
  <si>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72</t>
  </si>
  <si>
    <t>721</t>
  </si>
  <si>
    <t>7211</t>
  </si>
  <si>
    <t>63</t>
  </si>
  <si>
    <t>636</t>
  </si>
  <si>
    <t>6361</t>
  </si>
  <si>
    <t>6362</t>
  </si>
  <si>
    <t>639</t>
  </si>
  <si>
    <t>6391</t>
  </si>
  <si>
    <t>6393</t>
  </si>
  <si>
    <t>64</t>
  </si>
  <si>
    <t>641</t>
  </si>
  <si>
    <t>6413</t>
  </si>
  <si>
    <t>65</t>
  </si>
  <si>
    <t>652</t>
  </si>
  <si>
    <t>6526</t>
  </si>
  <si>
    <t>66</t>
  </si>
  <si>
    <t>661</t>
  </si>
  <si>
    <t>6615</t>
  </si>
  <si>
    <t>663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</si>
  <si>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</si>
  <si>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</si>
  <si>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</si>
  <si>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</si>
  <si>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</si>
  <si>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</si>
  <si>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</si>
  <si>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</si>
  <si>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</si>
  <si>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</si>
  <si>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</si>
  <si>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</si>
  <si>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pruženih usluga</t>
  </si>
  <si>
    <t>Tekuće donacije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</si>
  <si>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</si>
  <si>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</si>
  <si>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redovne djelatnosti proračunskih korisnika</t>
  </si>
  <si>
    <t>Prihodi iz nadležnog proračuna i od HZZO-a temeljem ugovornih obveza</t>
  </si>
  <si>
    <t>4</t>
  </si>
  <si>
    <t>3</t>
  </si>
  <si>
    <t>31</t>
  </si>
  <si>
    <t>311</t>
  </si>
  <si>
    <t>3111</t>
  </si>
  <si>
    <t>3113</t>
  </si>
  <si>
    <t>3114</t>
  </si>
  <si>
    <t>312</t>
  </si>
  <si>
    <t>3121</t>
  </si>
  <si>
    <t>313</t>
  </si>
  <si>
    <t>3132</t>
  </si>
  <si>
    <t>3133</t>
  </si>
  <si>
    <t>32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</si>
  <si>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</si>
  <si>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</si>
  <si>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</si>
  <si>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</si>
  <si>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</si>
  <si>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</si>
  <si>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</si>
  <si>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</si>
  <si>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</si>
  <si>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</si>
  <si>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</si>
  <si>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</si>
  <si>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</si>
  <si>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</si>
  <si>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</si>
  <si>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</si>
  <si>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</si>
  <si>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</si>
  <si>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</si>
  <si>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</si>
  <si>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329</t>
  </si>
  <si>
    <t>3291</t>
  </si>
  <si>
    <t>3292</t>
  </si>
  <si>
    <t>3293</t>
  </si>
  <si>
    <t>3294</t>
  </si>
  <si>
    <t>3295</t>
  </si>
  <si>
    <t>3296</t>
  </si>
  <si>
    <t>3299</t>
  </si>
  <si>
    <t>34</t>
  </si>
  <si>
    <t>343</t>
  </si>
  <si>
    <t>3431</t>
  </si>
  <si>
    <t>3433</t>
  </si>
  <si>
    <t>3434</t>
  </si>
  <si>
    <t>37</t>
  </si>
  <si>
    <t>372</t>
  </si>
  <si>
    <t>3721</t>
  </si>
  <si>
    <t>3722</t>
  </si>
  <si>
    <t>38</t>
  </si>
  <si>
    <t>381</t>
  </si>
  <si>
    <t>3812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</si>
  <si>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</si>
  <si>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</si>
  <si>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</si>
  <si>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</si>
  <si>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</si>
  <si>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</si>
  <si>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</si>
  <si>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</si>
  <si>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</si>
  <si>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</si>
  <si>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</si>
  <si>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</si>
  <si>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</si>
  <si>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</si>
  <si>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</si>
  <si>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</si>
  <si>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</si>
  <si>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</si>
  <si>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</si>
  <si>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</si>
  <si>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</si>
  <si>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</si>
  <si>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</si>
  <si>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</si>
  <si>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</si>
  <si>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</si>
  <si>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</si>
  <si>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</si>
  <si>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</si>
  <si>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</si>
  <si>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</si>
  <si>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</si>
  <si>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</si>
  <si>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</si>
  <si>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</si>
  <si>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</si>
  <si>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</si>
  <si>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</si>
  <si>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</si>
  <si>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</si>
  <si>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</si>
  <si>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naravi</t>
  </si>
  <si>
    <t>PRIHODI PREMA EKONOMSKOJ KLASIFIKACIJI</t>
  </si>
  <si>
    <t>RASHODI PREMA EKONOMSKOJ KLASIFIKACIJI</t>
  </si>
  <si>
    <t>Izvor 3.</t>
  </si>
  <si>
    <t>Izvor 3.1.</t>
  </si>
  <si>
    <t>Izvor 4.</t>
  </si>
  <si>
    <t>Izvor 4.3.</t>
  </si>
  <si>
    <t>Izvor 5.</t>
  </si>
  <si>
    <t>Izvor 5.2.</t>
  </si>
  <si>
    <t>Izvor 5.6.</t>
  </si>
  <si>
    <t>Izvor 6.</t>
  </si>
  <si>
    <t>Izvor 6.1.</t>
  </si>
  <si>
    <t>Izvor 7.</t>
  </si>
  <si>
    <t>Izvor 7.1.</t>
  </si>
  <si>
    <t>Izvor 3. VLASTITI PRIHODI</t>
  </si>
  <si>
    <t>Izvor 3.1. VLASTITI PRIHODI</t>
  </si>
  <si>
    <t>Izvor 4. PRIHODI ZA POSEBNE NAMJENE</t>
  </si>
  <si>
    <t>Izvor 4.3. OSTALI PRIHODI ZA POSEBNE NAMJENE</t>
  </si>
  <si>
    <t>Izvor 5. POMOĆI</t>
  </si>
  <si>
    <t>Izvor 5.2. POMOĆI IZ DRUGIH PRORAČUNA</t>
  </si>
  <si>
    <t>Izvor 5.6. POMOĆI TEMELJEM PRIJENOSA EU SREDSTAVA</t>
  </si>
  <si>
    <t>Izvor 6. DONACIJE</t>
  </si>
  <si>
    <t>Izvor 6.1. DONACIJE</t>
  </si>
  <si>
    <t>Izvor 7. PRIHODI OD PRODAJE ILI ZAMJ. NEF. IMOVINE I NAKN. S NASL. OS</t>
  </si>
  <si>
    <t>Izvor 7.1. PRIHODI OD PRODAJE ILI ZAMJ. NEF. IMOVINE I NAKN. S NASL. OS</t>
  </si>
  <si>
    <t>Izvor 1.</t>
  </si>
  <si>
    <t>Izvor 1.1.</t>
  </si>
  <si>
    <t>Izvor 1.2.</t>
  </si>
  <si>
    <t>Izvor 1. OPĆI PRIHODI I PRIMICI</t>
  </si>
  <si>
    <t>Izvor 1.1. OPĆI PRIHODI I PRIMICI</t>
  </si>
  <si>
    <t>Izvor 1.2. OPĆI PRIHODI I PRIMICI-DECENTRALIZIRANA SREDSTVA</t>
  </si>
  <si>
    <t>Funkcijska 09 Obrazovanje</t>
  </si>
  <si>
    <t>Funkcijska 091 Predškolsko i osnovno obrazovanje</t>
  </si>
  <si>
    <t>Program 3109</t>
  </si>
  <si>
    <t>Aktivnost A310901</t>
  </si>
  <si>
    <t>Aktivnost A310902</t>
  </si>
  <si>
    <t>Aktivnost A310903</t>
  </si>
  <si>
    <t>Aktivnost A310904</t>
  </si>
  <si>
    <t>Aktivnost A310905</t>
  </si>
  <si>
    <t>Aktivnost A310906</t>
  </si>
  <si>
    <t>Aktivnost A310907</t>
  </si>
  <si>
    <t>Aktivnost A310908</t>
  </si>
  <si>
    <t>Aktivnost A310911</t>
  </si>
  <si>
    <t>Aktivnost K310901</t>
  </si>
  <si>
    <t>Aktivnost T310903</t>
  </si>
  <si>
    <t>Aktivnost T310906</t>
  </si>
  <si>
    <t>Aktivnost T310902</t>
  </si>
  <si>
    <t>OSNOVNA ŠKOLA MLADOST</t>
  </si>
  <si>
    <t>OPĆI PRIHODI I PRIMICI</t>
  </si>
  <si>
    <t>DJELATNOST USTANOVA OSNOVNOG ŠKOLSTVA</t>
  </si>
  <si>
    <t>REDOVNA DJELATNOST PRORAČUNSKIH KORISNIKA</t>
  </si>
  <si>
    <t>PRODUŽENI BORAVAK</t>
  </si>
  <si>
    <t>NABAVA DRUGIH OBRAZOVNIH MATERIJALA</t>
  </si>
  <si>
    <t>SUFINANCIRANJE PREHRANE</t>
  </si>
  <si>
    <t>IZVANNASTAVNE I OSTALE AKTIVNOSTI</t>
  </si>
  <si>
    <t>ŠKOLA U PRIRODI</t>
  </si>
  <si>
    <t>VIKENDOM U SPORTSKE DVORANE</t>
  </si>
  <si>
    <t>POMOĆNICI U NASTAVI</t>
  </si>
  <si>
    <t>GRAĐANSKI ODGOJ</t>
  </si>
  <si>
    <t>ODRŽAVANJE I OPREMANJE OSNOVNIH ŠKOLA</t>
  </si>
  <si>
    <t>SUFINANCIRANJE PROJEKATA PRIJAVLJENIH NA NATJEČAJE EUROPSKIH FONDOVA ILI PARTNERSTVA ZA EU FONDOVE</t>
  </si>
  <si>
    <t>BESPLATNE MENSTRUALNE POTREPŠTINE</t>
  </si>
  <si>
    <t>OPĆI PRIHODI I PRIMICI-DECENTRALIZIRANA SREDSTVA</t>
  </si>
  <si>
    <t>VLASTITI PRIHODI</t>
  </si>
  <si>
    <t>PRIHODI ZA POSEBNE NAMJENE</t>
  </si>
  <si>
    <t>OSTALI PRIHODI ZA POSEBNE NAMJENE</t>
  </si>
  <si>
    <t>POMOĆI</t>
  </si>
  <si>
    <t>POMOĆI IZ DRUGIH PRORAČUNA</t>
  </si>
  <si>
    <t>ŠKOLSKA SHEMA VOĆE, POVRĆE I MLIJEČNI PROIZVODI</t>
  </si>
  <si>
    <t>POMOĆI TEMELJEM PRIJENOSA EU SREDSTAVA</t>
  </si>
  <si>
    <t>DONACIJE</t>
  </si>
  <si>
    <t>PRIHODI OD PRODAJE ILI ZAMJ. NEF. IMOVINE I NAKN. S NASL. OS</t>
  </si>
  <si>
    <t>Proračunski korisnik 
009  03  14630</t>
  </si>
  <si>
    <t xml:space="preserve">OSTVARENJE/IZVRŠENJE
1.-6.2023. </t>
  </si>
  <si>
    <t>Prihodi od prodaje proizvoda i robe te pruženih usluga, prihodi od donacija i povrati po protestiranim jamstvima</t>
  </si>
  <si>
    <t>Donacije od pravnih i fizičkih osoba izvan općeg proračuna i povrat donacija po protestiranim jamstvima</t>
  </si>
  <si>
    <t>IZVJEŠTAJ O IZVRŠENJU FINANCIJSKOG PLANA OSNOVNE ŠKOLE MLADOST ZA 2023. GODINU</t>
  </si>
  <si>
    <t>8=7/2*100</t>
  </si>
  <si>
    <t>9=7/4*100</t>
  </si>
  <si>
    <t>Napomena:  Iznosi u stupcu "OSTVARENJE/IZVRŠENJE 1.-12. 2022." preračunavaju se iz kuna u eure prema fiksnom tečaju konverzije (1 EUR=7,53450 kuna) i po pravilima za preračunavanje i zaokruživanje.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</si>
  <si>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</si>
  <si>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 xml:space="preserve">OSTVARENJE/
IZVRŠENJE 
1.-12.2023. </t>
  </si>
  <si>
    <t xml:space="preserve">OSTVARENJE/
IZVRŠENJE 
7.-12.2023. </t>
  </si>
  <si>
    <t xml:space="preserve">OSTVARENJE/
IZVRŠENJE 
1.-6.2023. </t>
  </si>
  <si>
    <t xml:space="preserve">OSTVARENJE/
IZVRŠENJE 
1.-12.2022. </t>
  </si>
  <si>
    <t xml:space="preserve">OSTVARENJE/IZVRŠENJE 
1.-12.2022. </t>
  </si>
  <si>
    <t xml:space="preserve">OSTVARENJE/IZVRŠENJE
1.-12.2023. </t>
  </si>
  <si>
    <t xml:space="preserve">OSTVARENJE/IZVRŠENJE
7.-12.2023. </t>
  </si>
  <si>
    <t xml:space="preserve"> IZVRŠENJE 
7.-12.2023. </t>
  </si>
  <si>
    <t xml:space="preserve"> IZVRŠENJE 
1.-12.2023. </t>
  </si>
  <si>
    <t>7=6/3*100</t>
  </si>
  <si>
    <t>OBRAZLOŽENJE IZVRŠENJA FINANCIJSKOG PLANA</t>
  </si>
  <si>
    <t>OSNOVNE ŠKOLE MLADOST ZA 2023. GODINU</t>
  </si>
  <si>
    <t>OBRAZLOŽENJE OPĆEG DIJELA</t>
  </si>
  <si>
    <t>1. RAČUN PRIHODA I RASHODA</t>
  </si>
  <si>
    <t xml:space="preserve">Ukupni prihodi Osnovne škola Mladost u 2023. godini ostvareni su u iznosu od 1.718.975,34 € odnosno na razini od 94,36% plana. U odnosu na godinu ranije zabilježili su rast od 24,41%. Ukupne prihode čine prihodi poslovanja i prihodi od nefinancijske imovine. </t>
  </si>
  <si>
    <t>Ukupni rashodi Osnovne škola Mladost u 2023. godini planirani su u iznosu od 1.836.740,00 €. Ukupno ostvareni rashodi u 2023. godini iznose 1.679.159,30 € odnosno 91,42% od planiranog. Ukupne rashode čine rashodi poslovanja i rashodi za nabavu nefinancijske imovine.</t>
  </si>
  <si>
    <t>1.1.Prihodi poslovanja</t>
  </si>
  <si>
    <t>Najznačajniju stavku prihoda poslovanja čine sredstva uplaćena iz:</t>
  </si>
  <si>
    <t>- Državnog proračuna za financiranje plaća i materijalnih prava zaposlenika, mentorstva, novčane naknade zbog nezapošljavanja određene kvote osoba s invaliditetom, sredstva za školsku prehranu, prijevoz i nastavna pomagala za učenike s teškoćama u posebnom razrednom odjelu, higijenske i menstrualne potrepštine, te za nabavu udžbenika za učenike u školskoj godini 2023./2024. i lektire za školsku knjižnicu;</t>
  </si>
  <si>
    <t xml:space="preserve">- Proračuna Grada Zagreba  za plaće djelatnica u programu Produženog boravka i programa Vikendom u sportske dvorane te ostale materijalne naknade za zaposlene, sredstva za financiranje pomoćnika u nastavi, za rad školskog odbora, materijalne troškove redovnog poslovanja, troškove energenata, sufinanciranu prehranu te odobrene tražene refundacije za popravak panik rasvjete, saniranje i rušenje stabala, košnju trave, nabavu sitnog inventara za školsku kuhinju, nabavu radnih bilježnica za učenike te za financiranje knjiga u knjižnicama, nabavu namještaja i opreme. </t>
  </si>
  <si>
    <t>Ostatak prihoda poslovanja odnosi se na uplata roditelja za školsku prehranu i program produženog boravka, prihode od najma školskog prostora i donacije od turističkih agencija za troškove dnevnica učitelja za provedbu izvanučioničke nastave.</t>
  </si>
  <si>
    <t>1.2.Prihodi od prodaje nefinancijske imovine</t>
  </si>
  <si>
    <t>Iznos od 40,70 € odnosi se na prihod od prodaje stana na kojem postoji stanarsko pravo nakon uplate 65% ostvarenog prihoda u Državni proračun na temelju Zakona o prodaji stanova na kojima postoji stanarsko pravo. Ostvareni prihodi su manji u odnosu na isto razdoblje prethodne godine zbog završetka otplate u travnju 2023. godine.</t>
  </si>
  <si>
    <t>1.3.Rashodi poslovanja</t>
  </si>
  <si>
    <t>Ukupni rashodi poslovanja u 2023. godini planirani su u iznosu od 1.793.400,00 € od čega je realizirano 1.635.889,56 € odnosno 91,22% plana. U strukturi rashoda poslovanja najveći dio se odnosi na rashode za zaposlene u iznosu od 1.295.643,91 € i na materijalne rashode u iznosu od 295.722,40 €.</t>
  </si>
  <si>
    <t>Financijski rashodi ostvareni su u iznosu od 7.546,10 € i uključuju rashode za naknadu bankama i rashode za zatezne kamate.</t>
  </si>
  <si>
    <t>1.4.Rashodi za nabavu nefinancijske imovine</t>
  </si>
  <si>
    <t xml:space="preserve">Ukupni rashodi za nabavu nefinancijske imovine u 2023. godini planirani su u iznosu od 43.340,00 € od čega je realizirano 43.269,74 € odnosno 99,84% plana. </t>
  </si>
  <si>
    <t>U strukturi rashoda za nabavu nefinancijske imovine najveći dio se odnosi na rashode za nabavu uredske opreme i namještaja te za nabavu knjiga.</t>
  </si>
  <si>
    <t>2. RAČUN FINANCIRANJA</t>
  </si>
  <si>
    <t>Osnovna škola Mladost nije planirala niti izvršila/ostvarila primitke od financijske imovine i zaduživanja kao niti izdatke za financijsku imovinu i otplate zajmova.</t>
  </si>
  <si>
    <t>OBRAZLOŽENJE POSEBNOG DIJELA</t>
  </si>
  <si>
    <t>Izvršeni/ostvareni rashodi kod kojih je došlo do značajnih odstupanja u odnosu na plan navedeni su u nastavku i razvrstani su prema aktivnostima i izvorima financiranja.</t>
  </si>
  <si>
    <t>Aktivnost A023109A310901 Redovna djelatnost proračunskih korisnika</t>
  </si>
  <si>
    <t xml:space="preserve">Izvor 1.2.1. Decentralizirana sredstva osnovnog školstva </t>
  </si>
  <si>
    <r>
      <t xml:space="preserve">3232 Usluge tekućeg i investicijskog održavanja  - </t>
    </r>
    <r>
      <rPr>
        <sz val="12"/>
        <color theme="1"/>
        <rFont val="Calibri"/>
        <family val="2"/>
        <charset val="238"/>
        <scheme val="minor"/>
      </rPr>
      <t>razlika izvršenog od 5.159,17 € u odnosu na plan zbog nepredvidivih troškova potrebnih za saniranje štete nakon nevremena odnosno sanaciju oštećenih stabala i popravak školske ograde.</t>
    </r>
  </si>
  <si>
    <t>Izvor 4.3.1. Prihodi za posebne namjene – proračunski korisnici</t>
  </si>
  <si>
    <r>
      <t xml:space="preserve">3121 Ostali rashodi za zaposlene - </t>
    </r>
    <r>
      <rPr>
        <sz val="12"/>
        <color theme="1"/>
        <rFont val="Calibri"/>
        <family val="2"/>
        <charset val="238"/>
        <scheme val="minor"/>
      </rPr>
      <t>na temelju odluke od Agencije za odgoj i obrazovanje od 28. kolovoza 2023. godine u Osnovnoj školi Mladost polažu se stručni ispit za stručne suradnike knjižničare. Iznos od 691,60 € odnosi se na troškove rada mentora i ispitnih povjerenstava.</t>
    </r>
  </si>
  <si>
    <r>
      <t xml:space="preserve">3232 Usluge tekućeg i investicijskog održavanja - </t>
    </r>
    <r>
      <rPr>
        <sz val="12"/>
        <color theme="1"/>
        <rFont val="Calibri"/>
        <family val="2"/>
        <charset val="238"/>
        <scheme val="minor"/>
      </rPr>
      <t>razlika izvršenog od 1.084,00 € u odnosu na plan zbog nepredvidivih troškova potrebnih za saniranje štete nakon nevremena financiranih od strane osiguravajućeg društva.</t>
    </r>
  </si>
  <si>
    <t>Izvor 5.2.1. Pomoći iz drugih proračuna-PK</t>
  </si>
  <si>
    <r>
      <t xml:space="preserve">3111 Plaće za redovan rad - </t>
    </r>
    <r>
      <rPr>
        <sz val="12"/>
        <color theme="1"/>
        <rFont val="Calibri"/>
        <family val="2"/>
        <charset val="238"/>
        <scheme val="minor"/>
      </rPr>
      <t>razlika u odnosu na plan za 37.649,49 € zbog rasta osnovice plaće i uvođenje privremenog dodatka na plaću.</t>
    </r>
  </si>
  <si>
    <r>
      <t xml:space="preserve">3113 Plaće za prekovremeni rad - </t>
    </r>
    <r>
      <rPr>
        <sz val="12"/>
        <color theme="1"/>
        <rFont val="Calibri"/>
        <family val="2"/>
        <charset val="238"/>
        <scheme val="minor"/>
      </rPr>
      <t>razlika u odnosu na plan za 3.966,28 € zbog povećanog broja prekovremenih sati uslijed većeg broja bolovanja djelatnika.</t>
    </r>
  </si>
  <si>
    <r>
      <t xml:space="preserve">3114 Plaće za posebne uvjete rada - </t>
    </r>
    <r>
      <rPr>
        <sz val="12"/>
        <color theme="1"/>
        <rFont val="Calibri"/>
        <family val="2"/>
        <charset val="238"/>
        <scheme val="minor"/>
      </rPr>
      <t>odnosi se na dodatak na plaću učitelja za prilagođene programe, a razlika u odnosu na plan za 1.129,01 € zbog većeg broja djece s teškoćama u razvoju.</t>
    </r>
  </si>
  <si>
    <t>Aktivnost A023109A310902 Produženi boravak</t>
  </si>
  <si>
    <t>Aktivnost A023109A310903 nabava drugih obrazovnih materijala</t>
  </si>
  <si>
    <t xml:space="preserve">Izvor 1.1.3. Opći prihodi i primici – pojačani standard </t>
  </si>
  <si>
    <r>
      <t xml:space="preserve">3722 Naknade građanima i kućanstvima u naravi - </t>
    </r>
    <r>
      <rPr>
        <sz val="12"/>
        <color theme="1"/>
        <rFont val="Calibri"/>
        <family val="2"/>
        <charset val="238"/>
        <scheme val="minor"/>
      </rPr>
      <t>odnosi se na troškove nabave radnih bilježnica za učenike škole financiranih od strane Gradskog ureda za obrazovanje, sport i mlade.</t>
    </r>
  </si>
  <si>
    <t>Aktivnost A023109A310904 Sufinanciranje prehrane</t>
  </si>
  <si>
    <r>
      <t xml:space="preserve">325 Sitni inventar i auto gume - </t>
    </r>
    <r>
      <rPr>
        <sz val="12"/>
        <color theme="1"/>
        <rFont val="Calibri"/>
        <family val="2"/>
        <charset val="238"/>
        <scheme val="minor"/>
      </rPr>
      <t>razlika od 2.393,76 € odnosi se na nabavu kuhinjskog posuđa i pribora naknadno odobrenu i financiranu od strane Gradskog ureda za obrazovanje, sport i mlade zbog povećanja broja učenika uključenih u prehranu.</t>
    </r>
  </si>
  <si>
    <t>Aktivnost A023109A310905 izvannastavne i ostale aktivnosti</t>
  </si>
  <si>
    <t xml:space="preserve">Izvor 1.1.3. Opći prihodi i primici - pojačani standard </t>
  </si>
  <si>
    <t>Aktivnost A023109A310907 vikendom u sportske dvorane</t>
  </si>
  <si>
    <t>Aktivnost A023109A310908 pomoćnici u nastavi</t>
  </si>
  <si>
    <t>Aktivnost A023109K310901 održavanje i opremanje osnovnih škola</t>
  </si>
  <si>
    <r>
      <t xml:space="preserve">3132 Doprinosi za obvezno zdravstveno osiguranje - </t>
    </r>
    <r>
      <rPr>
        <sz val="12"/>
        <color theme="1"/>
        <rFont val="Calibri"/>
        <family val="2"/>
        <charset val="238"/>
        <scheme val="minor"/>
      </rPr>
      <t>na temelju dopisa Gradskog ureda za obrazovanje, sport i mlade od 14. rujna 2023. godine (KLASA: 402-03/23-003/142, URBROJ: 251-07-41-l-23-01) dana je uputa o evidentiranje prihoda i rashoda iz proračuna Grada Zagreba u kojoj se navodi kako je potrebno u sklopu aktivnosti Produženi boravak, izvor 4.3.1., sredstva uplata roditelja raspodijeliti razmjerno na pozicije rashoda 3111 i 3132. Razlika od 4.504,09 € odnosi se na raspodjelu navedenih rashoda.</t>
    </r>
  </si>
  <si>
    <r>
      <t xml:space="preserve">4221 Uredska oprema i namještaj - </t>
    </r>
    <r>
      <rPr>
        <sz val="12"/>
        <color theme="1"/>
        <rFont val="Calibri"/>
        <family val="2"/>
        <charset val="238"/>
        <scheme val="minor"/>
      </rPr>
      <t>razlika od 17.385,00 € odnosi se na nabavu informatičke opreme i namještaja za školu (printere, projektore, stolice za zbornicu, blagovaonske stolove i trosjed za školsku knjižnicu) za čija smo sredstva naknadno dobili odobrenje Gradskog ureda za obrazovanje, sport i mlade na temelju iskazanih prioriteta za nabavu namještaja, informatike i ostale opreme.</t>
    </r>
  </si>
  <si>
    <r>
      <t xml:space="preserve">Razlike na kontima plaća 3111, 3121, 3132 i 3212 </t>
    </r>
    <r>
      <rPr>
        <sz val="12"/>
        <color theme="1"/>
        <rFont val="Calibri"/>
        <family val="2"/>
        <charset val="238"/>
        <scheme val="minor"/>
      </rPr>
      <t>odnose se na troškove plaća asistentica u nastavi zaposlenih na ugovor o radu zbog povećanja potrebe dodatnog zapošljavanja uslijed povećanja broja djece kojima je odobren asistent.</t>
    </r>
  </si>
  <si>
    <r>
      <t>3121 Ostali rashodi za zaposlene -</t>
    </r>
    <r>
      <rPr>
        <sz val="12"/>
        <color theme="1"/>
        <rFont val="Calibri"/>
        <family val="2"/>
        <charset val="238"/>
        <scheme val="minor"/>
      </rPr>
      <t xml:space="preserve"> razlika od 1.008,32 € u odnosu na plan nastala je uslijed dodatnih troškova za regres, božićnicu i dar djeci za Sv. Nikolu zbog zapošljavanja zamjene učitelja koji je koristio roditeljski dopust.</t>
    </r>
  </si>
  <si>
    <r>
      <t>3721 Nagrade građanima i kućanstvima u novcu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-</t>
    </r>
    <r>
      <rPr>
        <sz val="12"/>
        <color theme="1"/>
        <rFont val="Calibri"/>
        <family val="2"/>
        <charset val="238"/>
        <scheme val="minor"/>
      </rPr>
      <t xml:space="preserve"> razlika od 610,00 € odnosi se na troškove nagrade Professor Balthazar za učenike i njihove učitelje-mentore za ostvarene rezultate na državnim natjecanjima.</t>
    </r>
  </si>
  <si>
    <r>
      <t>3231 Usluge telefona, pošte i prijevoza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-</t>
    </r>
    <r>
      <rPr>
        <sz val="12"/>
        <color theme="1"/>
        <rFont val="Calibri"/>
        <family val="2"/>
        <charset val="238"/>
        <scheme val="minor"/>
      </rPr>
      <t xml:space="preserve"> provedeno je više izvannastavnih aktivnosti, razlika od 5.005,00 € u odnosu na plan zbog prijevoza učenika u školu u prirodi i na nastavu plivanja.  </t>
    </r>
  </si>
  <si>
    <t>Ravnatelj:</t>
  </si>
  <si>
    <t>Mladen Konjević, dipl. defektolog</t>
  </si>
  <si>
    <t>KLASA: 400-02/24-01/01</t>
  </si>
  <si>
    <t>URBROJ: 251-174-24-2</t>
  </si>
  <si>
    <t>U Zagrebu, 29.02.2024.</t>
  </si>
  <si>
    <t>REPUBLIKA HRVATSKA</t>
  </si>
  <si>
    <t xml:space="preserve">      GRAD ZAGREB</t>
  </si>
  <si>
    <t>RKP:</t>
  </si>
  <si>
    <t>Tablica 1 - Podaci o stanju nenaplaćenih potraživanja za prihode na kraju proračunske godine i nepodmirenih dospjelih obveza</t>
  </si>
  <si>
    <t>A) NENAPLAĆENA POTRAŽIVANJA</t>
  </si>
  <si>
    <t>IZNOS (EUR)</t>
  </si>
  <si>
    <t>Ukupan iznos nenaplaćenih potraživanja na kraju proračunske godine - 31.12.2023.</t>
  </si>
  <si>
    <t>B) NEPODMIRENE DOSPJELE OBAVEZE</t>
  </si>
  <si>
    <t>Ukupan iznos nepodmirenih dospjelih obveza  - 31.12.2023.</t>
  </si>
  <si>
    <t xml:space="preserve">Tablica 2 - Podaci o stanju novčanih sredstava na računima na kraju i početku proračunske godine </t>
  </si>
  <si>
    <t>A) STANJE NOVČANIH SREDSTAVA</t>
  </si>
  <si>
    <t>Stanje novčanih sredstava na računima na početku proračunske godine - 01.01.2023.</t>
  </si>
  <si>
    <t>Stanje novčanih sredstava na računima na kraju proračunske godine - 31.12.2023.</t>
  </si>
  <si>
    <t>Tablica 3 - Stanje potencijalnih obveza po osnovi sudskih postupaka na dan 31.12.2023.</t>
  </si>
  <si>
    <t>R.B.</t>
  </si>
  <si>
    <t>UKUPNA VRIJEDNOST SPORA U EURIMA</t>
  </si>
  <si>
    <t>NAZIV TUŽITELJA</t>
  </si>
  <si>
    <t>GODINA KAD JE SPOR POKRENUT I PROCIJENJEN ROK OKONČANJA SPORA</t>
  </si>
  <si>
    <t>STANJE POTENCIJALNE OBVEZE PO OSNOVI SUDSKIH POSTUPAKA U EURIMA</t>
  </si>
  <si>
    <t>Pr-6084/2021 - tužba fizičke osobe</t>
  </si>
  <si>
    <t>2021. - 2024.</t>
  </si>
  <si>
    <t>Pr-9194/2021 - tužba fizičke osobe</t>
  </si>
  <si>
    <t>Pr-9199/2021 - tužba fizičke osobe</t>
  </si>
  <si>
    <t>Pr-9202/2021 - tužba fizičke osobe</t>
  </si>
  <si>
    <t>Pr-9205/2021 - tužba fizičke osobe</t>
  </si>
  <si>
    <t>Pr-9207/2021 - tužba fizičke osobe</t>
  </si>
  <si>
    <t>Pr-9208/2021 - tužba fizičke osobe</t>
  </si>
  <si>
    <t>Pr-9233/2021 - tužba fizičke osobe</t>
  </si>
  <si>
    <t>Pr-9237/2021 - tužba fizičke osobe</t>
  </si>
  <si>
    <t>Pr-9240/2021 - tužba fizičke osobe</t>
  </si>
  <si>
    <t>Pr-9242/2021 - tužba fizičke osobe</t>
  </si>
  <si>
    <t>Pr-9255/2021 - tužba fizičke osobe</t>
  </si>
  <si>
    <t>SVEUKUPNO:</t>
  </si>
</sst>
</file>

<file path=xl/styles.xml><?xml version="1.0" encoding="utf-8"?>
<styleSheet xmlns="http://schemas.openxmlformats.org/spreadsheetml/2006/main">
  <numFmts count="2">
    <numFmt numFmtId="164" formatCode="[$-1041A]#,##0.00;\-\ #,##0.00"/>
    <numFmt numFmtId="165" formatCode="#,##0.0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NumberFormat="1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0" fontId="1" fillId="0" borderId="0" xfId="0" applyFont="1"/>
    <xf numFmtId="0" fontId="0" fillId="3" borderId="0" xfId="0" applyFill="1"/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13" fillId="4" borderId="3" xfId="0" applyFont="1" applyFill="1" applyBorder="1" applyAlignment="1" applyProtection="1">
      <alignment vertical="center" wrapText="1" readingOrder="1"/>
      <protection locked="0"/>
    </xf>
    <xf numFmtId="0" fontId="13" fillId="4" borderId="3" xfId="0" applyFont="1" applyFill="1" applyBorder="1" applyAlignment="1" applyProtection="1">
      <alignment horizontal="left" vertical="center" wrapText="1" readingOrder="1"/>
      <protection locked="0"/>
    </xf>
    <xf numFmtId="164" fontId="8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0" fillId="0" borderId="3" xfId="0" applyNumberFormat="1" applyBorder="1"/>
    <xf numFmtId="0" fontId="14" fillId="4" borderId="3" xfId="0" applyFont="1" applyFill="1" applyBorder="1" applyAlignment="1" applyProtection="1">
      <alignment vertical="center" wrapText="1" readingOrder="1"/>
      <protection locked="0"/>
    </xf>
    <xf numFmtId="0" fontId="8" fillId="4" borderId="3" xfId="0" applyFont="1" applyFill="1" applyBorder="1" applyAlignment="1" applyProtection="1">
      <alignment vertical="center" wrapText="1" readingOrder="1"/>
      <protection locked="0"/>
    </xf>
    <xf numFmtId="0" fontId="10" fillId="4" borderId="3" xfId="0" applyFont="1" applyFill="1" applyBorder="1" applyAlignment="1" applyProtection="1">
      <alignment vertical="center" wrapText="1" readingOrder="1"/>
      <protection locked="0"/>
    </xf>
    <xf numFmtId="164" fontId="10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3" fillId="2" borderId="3" xfId="0" applyNumberFormat="1" applyFont="1" applyFill="1" applyBorder="1" applyAlignment="1">
      <alignment horizontal="right"/>
    </xf>
    <xf numFmtId="0" fontId="0" fillId="2" borderId="0" xfId="0" applyFill="1"/>
    <xf numFmtId="4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0" fontId="0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4" fontId="10" fillId="2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13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3" xfId="0" applyNumberFormat="1" applyFont="1" applyFill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4" fillId="4" borderId="3" xfId="0" applyFont="1" applyFill="1" applyBorder="1" applyAlignment="1" applyProtection="1">
      <alignment horizontal="left" vertical="center" wrapText="1" readingOrder="1"/>
      <protection locked="0"/>
    </xf>
    <xf numFmtId="0" fontId="14" fillId="2" borderId="3" xfId="0" quotePrefix="1" applyFont="1" applyFill="1" applyBorder="1" applyAlignment="1">
      <alignment horizontal="left" vertical="center"/>
    </xf>
    <xf numFmtId="0" fontId="10" fillId="5" borderId="3" xfId="0" applyFont="1" applyFill="1" applyBorder="1" applyAlignment="1" applyProtection="1">
      <alignment vertical="center" wrapText="1" readingOrder="1"/>
      <protection locked="0"/>
    </xf>
    <xf numFmtId="0" fontId="10" fillId="6" borderId="3" xfId="0" applyFont="1" applyFill="1" applyBorder="1" applyAlignment="1" applyProtection="1">
      <alignment vertical="center" wrapText="1" readingOrder="1"/>
      <protection locked="0"/>
    </xf>
    <xf numFmtId="0" fontId="10" fillId="13" borderId="3" xfId="0" applyFont="1" applyFill="1" applyBorder="1" applyAlignment="1" applyProtection="1">
      <alignment vertical="center" wrapText="1" readingOrder="1"/>
      <protection locked="0"/>
    </xf>
    <xf numFmtId="4" fontId="1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14" fillId="2" borderId="3" xfId="0" applyNumberFormat="1" applyFont="1" applyFill="1" applyBorder="1" applyAlignment="1">
      <alignment vertical="center"/>
    </xf>
    <xf numFmtId="4" fontId="13" fillId="2" borderId="3" xfId="0" applyNumberFormat="1" applyFont="1" applyFill="1" applyBorder="1" applyAlignment="1">
      <alignment vertical="center"/>
    </xf>
    <xf numFmtId="164" fontId="14" fillId="4" borderId="3" xfId="0" applyNumberFormat="1" applyFont="1" applyFill="1" applyBorder="1" applyAlignment="1" applyProtection="1">
      <alignment vertical="center" wrapText="1"/>
      <protection locked="0"/>
    </xf>
    <xf numFmtId="164" fontId="13" fillId="4" borderId="3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8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right" vertical="center"/>
    </xf>
    <xf numFmtId="0" fontId="10" fillId="0" borderId="3" xfId="0" quotePrefix="1" applyNumberFormat="1" applyFont="1" applyFill="1" applyBorder="1" applyAlignment="1" applyProtection="1">
      <alignment horizontal="center" vertical="center" wrapText="1"/>
    </xf>
    <xf numFmtId="0" fontId="24" fillId="0" borderId="3" xfId="0" quotePrefix="1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" fontId="10" fillId="3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 applyProtection="1">
      <alignment vertical="center"/>
    </xf>
    <xf numFmtId="4" fontId="10" fillId="0" borderId="3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3" fontId="6" fillId="0" borderId="0" xfId="0" applyNumberFormat="1" applyFont="1" applyBorder="1" applyAlignment="1">
      <alignment horizontal="right"/>
    </xf>
    <xf numFmtId="0" fontId="10" fillId="3" borderId="3" xfId="0" applyNumberFormat="1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164" fontId="8" fillId="4" borderId="3" xfId="0" applyNumberFormat="1" applyFont="1" applyFill="1" applyBorder="1" applyAlignment="1" applyProtection="1">
      <alignment vertical="center" wrapText="1"/>
      <protection locked="0"/>
    </xf>
    <xf numFmtId="2" fontId="16" fillId="0" borderId="3" xfId="0" applyNumberFormat="1" applyFont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164" fontId="10" fillId="4" borderId="3" xfId="0" applyNumberFormat="1" applyFont="1" applyFill="1" applyBorder="1" applyAlignment="1" applyProtection="1">
      <alignment vertical="center" wrapText="1"/>
      <protection locked="0"/>
    </xf>
    <xf numFmtId="4" fontId="10" fillId="12" borderId="3" xfId="0" applyNumberFormat="1" applyFont="1" applyFill="1" applyBorder="1" applyAlignment="1">
      <alignment vertical="center"/>
    </xf>
    <xf numFmtId="4" fontId="15" fillId="12" borderId="3" xfId="0" applyNumberFormat="1" applyFont="1" applyFill="1" applyBorder="1" applyAlignment="1">
      <alignment vertical="center"/>
    </xf>
    <xf numFmtId="164" fontId="10" fillId="13" borderId="3" xfId="0" applyNumberFormat="1" applyFont="1" applyFill="1" applyBorder="1" applyAlignment="1" applyProtection="1">
      <alignment vertical="center" wrapText="1"/>
      <protection locked="0"/>
    </xf>
    <xf numFmtId="4" fontId="15" fillId="0" borderId="3" xfId="0" applyNumberFormat="1" applyFont="1" applyBorder="1" applyAlignment="1">
      <alignment vertical="center"/>
    </xf>
    <xf numFmtId="4" fontId="16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/>
    <xf numFmtId="164" fontId="8" fillId="4" borderId="4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7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6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5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3" borderId="3" xfId="0" applyNumberFormat="1" applyFont="1" applyFill="1" applyBorder="1" applyAlignment="1" applyProtection="1">
      <alignment horizontal="center" vertical="center" wrapText="1"/>
    </xf>
    <xf numFmtId="0" fontId="20" fillId="8" borderId="3" xfId="0" applyFont="1" applyFill="1" applyBorder="1" applyAlignment="1" applyProtection="1">
      <alignment vertical="center" wrapText="1" readingOrder="1"/>
      <protection locked="0"/>
    </xf>
    <xf numFmtId="0" fontId="10" fillId="8" borderId="3" xfId="0" applyFont="1" applyFill="1" applyBorder="1" applyAlignment="1" applyProtection="1">
      <alignment vertical="center" wrapText="1" readingOrder="1"/>
      <protection locked="0"/>
    </xf>
    <xf numFmtId="164" fontId="10" fillId="8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10" fillId="11" borderId="4" xfId="0" applyNumberFormat="1" applyFont="1" applyFill="1" applyBorder="1" applyAlignment="1">
      <alignment horizontal="right" vertical="center"/>
    </xf>
    <xf numFmtId="0" fontId="10" fillId="7" borderId="3" xfId="0" applyFont="1" applyFill="1" applyBorder="1" applyAlignment="1" applyProtection="1">
      <alignment vertical="center" wrapText="1" readingOrder="1"/>
      <protection locked="0"/>
    </xf>
    <xf numFmtId="4" fontId="10" fillId="9" borderId="4" xfId="0" applyNumberFormat="1" applyFont="1" applyFill="1" applyBorder="1" applyAlignment="1">
      <alignment horizontal="right" vertical="center"/>
    </xf>
    <xf numFmtId="4" fontId="10" fillId="10" borderId="4" xfId="0" applyNumberFormat="1" applyFont="1" applyFill="1" applyBorder="1" applyAlignment="1">
      <alignment horizontal="right" vertical="center"/>
    </xf>
    <xf numFmtId="4" fontId="10" fillId="3" borderId="4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 applyProtection="1">
      <alignment horizontal="left" vertical="center" wrapText="1" readingOrder="1"/>
      <protection locked="0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1" fillId="0" borderId="5" xfId="0" applyFont="1" applyBorder="1"/>
    <xf numFmtId="0" fontId="16" fillId="0" borderId="5" xfId="0" applyFont="1" applyBorder="1"/>
    <xf numFmtId="0" fontId="32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24" fillId="0" borderId="3" xfId="0" quotePrefix="1" applyFont="1" applyBorder="1" applyAlignment="1">
      <alignment horizontal="center" wrapText="1"/>
    </xf>
    <xf numFmtId="0" fontId="24" fillId="0" borderId="1" xfId="0" quotePrefix="1" applyFont="1" applyBorder="1" applyAlignment="1">
      <alignment horizont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2" fillId="0" borderId="5" xfId="0" applyNumberFormat="1" applyFont="1" applyFill="1" applyBorder="1" applyAlignment="1" applyProtection="1">
      <alignment horizontal="left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left" wrapText="1"/>
    </xf>
    <xf numFmtId="0" fontId="10" fillId="13" borderId="1" xfId="0" applyFont="1" applyFill="1" applyBorder="1" applyAlignment="1" applyProtection="1">
      <alignment horizontal="left" vertical="center" wrapText="1" readingOrder="1"/>
      <protection locked="0"/>
    </xf>
    <xf numFmtId="0" fontId="10" fillId="13" borderId="4" xfId="0" applyFont="1" applyFill="1" applyBorder="1" applyAlignment="1" applyProtection="1">
      <alignment horizontal="left" vertical="center" wrapText="1" readingOrder="1"/>
      <protection locked="0"/>
    </xf>
    <xf numFmtId="0" fontId="10" fillId="12" borderId="1" xfId="0" applyNumberFormat="1" applyFont="1" applyFill="1" applyBorder="1" applyAlignment="1" applyProtection="1">
      <alignment horizontal="left" vertical="center" wrapText="1"/>
    </xf>
    <xf numFmtId="0" fontId="10" fillId="12" borderId="4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24" fillId="3" borderId="1" xfId="0" applyNumberFormat="1" applyFont="1" applyFill="1" applyBorder="1" applyAlignment="1" applyProtection="1">
      <alignment horizontal="center" vertical="center" wrapText="1"/>
    </xf>
    <xf numFmtId="0" fontId="24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/>
    <xf numFmtId="0" fontId="1" fillId="0" borderId="0" xfId="0" applyNumberFormat="1" applyFont="1" applyProtection="1"/>
    <xf numFmtId="0" fontId="1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alignment horizontal="center"/>
    </xf>
    <xf numFmtId="0" fontId="1" fillId="14" borderId="6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 horizontal="left"/>
    </xf>
    <xf numFmtId="0" fontId="33" fillId="0" borderId="0" xfId="0" applyNumberFormat="1" applyFont="1" applyProtection="1"/>
    <xf numFmtId="0" fontId="1" fillId="15" borderId="3" xfId="0" applyNumberFormat="1" applyFont="1" applyFill="1" applyBorder="1" applyProtection="1"/>
    <xf numFmtId="0" fontId="1" fillId="15" borderId="3" xfId="0" applyNumberFormat="1" applyFont="1" applyFill="1" applyBorder="1" applyAlignment="1" applyProtection="1">
      <alignment horizontal="center"/>
    </xf>
    <xf numFmtId="0" fontId="0" fillId="0" borderId="3" xfId="0" applyNumberFormat="1" applyBorder="1" applyAlignment="1" applyProtection="1">
      <alignment wrapText="1"/>
    </xf>
    <xf numFmtId="4" fontId="0" fillId="14" borderId="3" xfId="0" applyNumberFormat="1" applyFill="1" applyBorder="1" applyAlignment="1" applyProtection="1">
      <alignment horizontal="center" vertical="center"/>
      <protection locked="0"/>
    </xf>
    <xf numFmtId="0" fontId="1" fillId="15" borderId="3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Protection="1"/>
    <xf numFmtId="0" fontId="1" fillId="15" borderId="3" xfId="0" applyNumberFormat="1" applyFont="1" applyFill="1" applyBorder="1" applyAlignment="1" applyProtection="1">
      <alignment horizontal="center" vertical="center" wrapText="1"/>
    </xf>
    <xf numFmtId="0" fontId="1" fillId="15" borderId="7" xfId="0" applyNumberFormat="1" applyFont="1" applyFill="1" applyBorder="1" applyAlignment="1" applyProtection="1">
      <alignment horizontal="center" vertical="center"/>
    </xf>
    <xf numFmtId="0" fontId="1" fillId="15" borderId="7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Border="1" applyProtection="1"/>
    <xf numFmtId="4" fontId="34" fillId="0" borderId="3" xfId="0" applyNumberFormat="1" applyFont="1" applyBorder="1" applyAlignment="1">
      <alignment horizontal="center" wrapText="1"/>
    </xf>
    <xf numFmtId="0" fontId="34" fillId="0" borderId="3" xfId="0" applyFont="1" applyBorder="1"/>
    <xf numFmtId="0" fontId="0" fillId="0" borderId="3" xfId="0" applyBorder="1" applyAlignment="1">
      <alignment horizontal="center"/>
    </xf>
    <xf numFmtId="0" fontId="1" fillId="15" borderId="8" xfId="0" applyNumberFormat="1" applyFont="1" applyFill="1" applyBorder="1" applyAlignment="1" applyProtection="1">
      <alignment horizontal="center" vertical="center"/>
    </xf>
    <xf numFmtId="4" fontId="1" fillId="15" borderId="8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 wrapText="1"/>
    </xf>
    <xf numFmtId="0" fontId="0" fillId="0" borderId="0" xfId="0" applyNumberFormat="1" applyAlignment="1" applyProtection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nje%20nov&#269;anih%20sredstva,%20obveze%20i%20sporovi%202023/O&#352;%20Mladost%20PK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 1-3"/>
      <sheetName val="Rekap"/>
      <sheetName val="RKP"/>
    </sheetNames>
    <sheetDataSet>
      <sheetData sheetId="0">
        <row r="6">
          <cell r="C6">
            <v>14630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tabSelected="1" workbookViewId="0">
      <selection activeCell="B1" sqref="B1:N1"/>
    </sheetView>
  </sheetViews>
  <sheetFormatPr defaultRowHeight="15"/>
  <cols>
    <col min="1" max="1" width="2.7109375" customWidth="1"/>
    <col min="2" max="5" width="9.140625" style="53"/>
    <col min="6" max="6" width="16.5703125" style="53" customWidth="1"/>
    <col min="7" max="12" width="16.7109375" style="53" customWidth="1"/>
    <col min="13" max="13" width="9.140625" style="53" customWidth="1"/>
    <col min="14" max="14" width="9.42578125" style="53" customWidth="1"/>
  </cols>
  <sheetData>
    <row r="1" spans="1:14" ht="42" customHeight="1">
      <c r="A1" s="26"/>
      <c r="B1" s="111" t="s">
        <v>294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8" customHeight="1">
      <c r="A2" s="2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15.75" customHeight="1">
      <c r="A3" s="26"/>
      <c r="B3" s="111" t="s">
        <v>13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36" customHeight="1">
      <c r="A4" s="26"/>
      <c r="B4" s="131"/>
      <c r="C4" s="131"/>
      <c r="D4" s="131"/>
      <c r="E4" s="52"/>
      <c r="F4" s="52"/>
      <c r="G4" s="52"/>
      <c r="H4" s="52"/>
      <c r="I4" s="52"/>
      <c r="J4" s="54"/>
      <c r="K4" s="54"/>
      <c r="L4" s="54"/>
      <c r="M4" s="54"/>
    </row>
    <row r="5" spans="1:14" ht="18" customHeight="1">
      <c r="A5" s="26"/>
      <c r="B5" s="111" t="s">
        <v>47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8" customHeight="1">
      <c r="A6" s="26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>
      <c r="A7" s="26"/>
      <c r="B7" s="124" t="s">
        <v>48</v>
      </c>
      <c r="C7" s="124"/>
      <c r="D7" s="124"/>
      <c r="E7" s="124"/>
      <c r="F7" s="124"/>
      <c r="G7" s="57"/>
      <c r="H7" s="57"/>
      <c r="I7" s="57"/>
      <c r="J7" s="57"/>
      <c r="K7" s="57"/>
      <c r="L7" s="57"/>
      <c r="M7" s="58"/>
    </row>
    <row r="8" spans="1:14" ht="38.25">
      <c r="A8" s="26"/>
      <c r="B8" s="125" t="s">
        <v>8</v>
      </c>
      <c r="C8" s="126"/>
      <c r="D8" s="126"/>
      <c r="E8" s="126"/>
      <c r="F8" s="127"/>
      <c r="G8" s="59" t="s">
        <v>302</v>
      </c>
      <c r="H8" s="22" t="s">
        <v>39</v>
      </c>
      <c r="I8" s="22" t="s">
        <v>37</v>
      </c>
      <c r="J8" s="59" t="s">
        <v>301</v>
      </c>
      <c r="K8" s="59" t="s">
        <v>300</v>
      </c>
      <c r="L8" s="59" t="s">
        <v>299</v>
      </c>
      <c r="M8" s="22" t="s">
        <v>15</v>
      </c>
      <c r="N8" s="22" t="s">
        <v>38</v>
      </c>
    </row>
    <row r="9" spans="1:14" s="5" customFormat="1" ht="11.25">
      <c r="B9" s="118">
        <v>1</v>
      </c>
      <c r="C9" s="118"/>
      <c r="D9" s="118"/>
      <c r="E9" s="118"/>
      <c r="F9" s="119"/>
      <c r="G9" s="60">
        <v>2</v>
      </c>
      <c r="H9" s="61">
        <v>3</v>
      </c>
      <c r="I9" s="61">
        <v>4</v>
      </c>
      <c r="J9" s="61">
        <v>5</v>
      </c>
      <c r="K9" s="61">
        <v>6</v>
      </c>
      <c r="L9" s="61">
        <v>7</v>
      </c>
      <c r="M9" s="61" t="s">
        <v>295</v>
      </c>
      <c r="N9" s="61" t="s">
        <v>296</v>
      </c>
    </row>
    <row r="10" spans="1:14">
      <c r="A10" s="26"/>
      <c r="B10" s="120" t="s">
        <v>0</v>
      </c>
      <c r="C10" s="121"/>
      <c r="D10" s="121"/>
      <c r="E10" s="121"/>
      <c r="F10" s="122"/>
      <c r="G10" s="62">
        <f>G11+G12</f>
        <v>1381673.16</v>
      </c>
      <c r="H10" s="62">
        <f t="shared" ref="H10:J10" si="0">H11+H12</f>
        <v>1821740</v>
      </c>
      <c r="I10" s="62">
        <f t="shared" si="0"/>
        <v>1821740</v>
      </c>
      <c r="J10" s="62">
        <f t="shared" si="0"/>
        <v>791846.65999999992</v>
      </c>
      <c r="K10" s="62">
        <f>K11+K12</f>
        <v>927128.68</v>
      </c>
      <c r="L10" s="62">
        <f>J10+K10</f>
        <v>1718975.3399999999</v>
      </c>
      <c r="M10" s="62">
        <f>(L10/G10)*100</f>
        <v>124.41258828535106</v>
      </c>
      <c r="N10" s="62">
        <f>(L10/I10)*100</f>
        <v>94.358983169936423</v>
      </c>
    </row>
    <row r="11" spans="1:14">
      <c r="A11" s="26"/>
      <c r="B11" s="123" t="s">
        <v>40</v>
      </c>
      <c r="C11" s="114"/>
      <c r="D11" s="114"/>
      <c r="E11" s="114"/>
      <c r="F11" s="116"/>
      <c r="G11" s="63">
        <v>1381575.47</v>
      </c>
      <c r="H11" s="63">
        <v>1821640</v>
      </c>
      <c r="I11" s="63">
        <v>1821640</v>
      </c>
      <c r="J11" s="63">
        <v>791805.96</v>
      </c>
      <c r="K11" s="63">
        <v>927128.68</v>
      </c>
      <c r="L11" s="29">
        <f t="shared" ref="L11:L16" si="1">J11+K11</f>
        <v>1718934.6400000001</v>
      </c>
      <c r="M11" s="29">
        <f t="shared" ref="M11:M16" si="2">(L11/G11)*100</f>
        <v>124.418439479097</v>
      </c>
      <c r="N11" s="29">
        <f t="shared" ref="N11:N16" si="3">(L11/I11)*100</f>
        <v>94.361928811400716</v>
      </c>
    </row>
    <row r="12" spans="1:14">
      <c r="A12" s="26"/>
      <c r="B12" s="128" t="s">
        <v>45</v>
      </c>
      <c r="C12" s="116"/>
      <c r="D12" s="116"/>
      <c r="E12" s="116"/>
      <c r="F12" s="116"/>
      <c r="G12" s="63">
        <v>97.69</v>
      </c>
      <c r="H12" s="63">
        <v>100</v>
      </c>
      <c r="I12" s="63">
        <v>100</v>
      </c>
      <c r="J12" s="63">
        <v>40.700000000000003</v>
      </c>
      <c r="K12" s="63">
        <v>0</v>
      </c>
      <c r="L12" s="29">
        <f t="shared" si="1"/>
        <v>40.700000000000003</v>
      </c>
      <c r="M12" s="29">
        <f t="shared" si="2"/>
        <v>41.662401474050569</v>
      </c>
      <c r="N12" s="29">
        <f t="shared" si="3"/>
        <v>40.700000000000003</v>
      </c>
    </row>
    <row r="13" spans="1:14">
      <c r="A13" s="26"/>
      <c r="B13" s="64" t="s">
        <v>1</v>
      </c>
      <c r="C13" s="65"/>
      <c r="D13" s="65"/>
      <c r="E13" s="65"/>
      <c r="F13" s="65"/>
      <c r="G13" s="62">
        <f>G14+G15</f>
        <v>1353884.1</v>
      </c>
      <c r="H13" s="62">
        <f t="shared" ref="H13:J13" si="4">H14+H15</f>
        <v>1836740</v>
      </c>
      <c r="I13" s="62">
        <f t="shared" si="4"/>
        <v>1836740</v>
      </c>
      <c r="J13" s="62">
        <f t="shared" si="4"/>
        <v>795710.1</v>
      </c>
      <c r="K13" s="62">
        <f>K14+K15</f>
        <v>883449.20000000007</v>
      </c>
      <c r="L13" s="62">
        <f t="shared" si="1"/>
        <v>1679159.3</v>
      </c>
      <c r="M13" s="62">
        <f t="shared" si="2"/>
        <v>124.02533569897156</v>
      </c>
      <c r="N13" s="62">
        <f t="shared" si="3"/>
        <v>91.420631118176772</v>
      </c>
    </row>
    <row r="14" spans="1:14">
      <c r="A14" s="26"/>
      <c r="B14" s="113" t="s">
        <v>41</v>
      </c>
      <c r="C14" s="114"/>
      <c r="D14" s="114"/>
      <c r="E14" s="114"/>
      <c r="F14" s="114"/>
      <c r="G14" s="63">
        <v>1327696.3400000001</v>
      </c>
      <c r="H14" s="63">
        <v>1793400</v>
      </c>
      <c r="I14" s="63">
        <v>1793400</v>
      </c>
      <c r="J14" s="63">
        <v>794273.51</v>
      </c>
      <c r="K14" s="63">
        <v>841616.05</v>
      </c>
      <c r="L14" s="29">
        <f t="shared" si="1"/>
        <v>1635889.56</v>
      </c>
      <c r="M14" s="29">
        <f t="shared" si="2"/>
        <v>123.21262857439224</v>
      </c>
      <c r="N14" s="29">
        <f t="shared" si="3"/>
        <v>91.217216460354635</v>
      </c>
    </row>
    <row r="15" spans="1:14">
      <c r="A15" s="26"/>
      <c r="B15" s="115" t="s">
        <v>42</v>
      </c>
      <c r="C15" s="116"/>
      <c r="D15" s="116"/>
      <c r="E15" s="116"/>
      <c r="F15" s="116"/>
      <c r="G15" s="66">
        <v>26187.759999999998</v>
      </c>
      <c r="H15" s="66">
        <v>43340</v>
      </c>
      <c r="I15" s="66">
        <v>43340</v>
      </c>
      <c r="J15" s="66">
        <v>1436.59</v>
      </c>
      <c r="K15" s="66">
        <v>41833.15</v>
      </c>
      <c r="L15" s="29">
        <f t="shared" si="1"/>
        <v>43269.74</v>
      </c>
      <c r="M15" s="29">
        <f t="shared" si="2"/>
        <v>165.22887028138337</v>
      </c>
      <c r="N15" s="29">
        <f t="shared" si="3"/>
        <v>99.837886479003231</v>
      </c>
    </row>
    <row r="16" spans="1:14">
      <c r="A16" s="26"/>
      <c r="B16" s="130" t="s">
        <v>49</v>
      </c>
      <c r="C16" s="121"/>
      <c r="D16" s="121"/>
      <c r="E16" s="121"/>
      <c r="F16" s="121"/>
      <c r="G16" s="62">
        <f>G10-G13</f>
        <v>27789.059999999823</v>
      </c>
      <c r="H16" s="62">
        <f t="shared" ref="H16:K16" si="5">H10-H13</f>
        <v>-15000</v>
      </c>
      <c r="I16" s="62">
        <f t="shared" si="5"/>
        <v>-15000</v>
      </c>
      <c r="J16" s="62">
        <f t="shared" si="5"/>
        <v>-3863.4400000000605</v>
      </c>
      <c r="K16" s="62">
        <f t="shared" si="5"/>
        <v>43679.479999999981</v>
      </c>
      <c r="L16" s="62">
        <f t="shared" si="1"/>
        <v>39816.039999999921</v>
      </c>
      <c r="M16" s="62">
        <f t="shared" si="2"/>
        <v>143.27954957814399</v>
      </c>
      <c r="N16" s="62">
        <f t="shared" si="3"/>
        <v>-265.44026666666616</v>
      </c>
    </row>
    <row r="17" spans="1:45" ht="18">
      <c r="A17" s="26"/>
      <c r="B17" s="52"/>
      <c r="C17" s="67"/>
      <c r="D17" s="67"/>
      <c r="E17" s="67"/>
      <c r="F17" s="67"/>
      <c r="G17" s="67"/>
      <c r="H17" s="67"/>
      <c r="I17" s="68"/>
      <c r="J17" s="68"/>
      <c r="K17" s="68"/>
      <c r="L17" s="68"/>
      <c r="M17" s="68"/>
      <c r="N17" s="68"/>
    </row>
    <row r="18" spans="1:45" ht="18" customHeight="1">
      <c r="A18" s="26"/>
      <c r="B18" s="124" t="s">
        <v>50</v>
      </c>
      <c r="C18" s="124"/>
      <c r="D18" s="124"/>
      <c r="E18" s="124"/>
      <c r="F18" s="124"/>
      <c r="G18" s="67"/>
      <c r="H18" s="67"/>
      <c r="I18" s="68"/>
      <c r="J18" s="68"/>
      <c r="K18" s="68"/>
      <c r="L18" s="68"/>
      <c r="M18" s="68"/>
      <c r="N18" s="68"/>
    </row>
    <row r="19" spans="1:45" ht="38.25">
      <c r="A19" s="26"/>
      <c r="B19" s="125" t="s">
        <v>8</v>
      </c>
      <c r="C19" s="126"/>
      <c r="D19" s="126"/>
      <c r="E19" s="126"/>
      <c r="F19" s="127"/>
      <c r="G19" s="59" t="s">
        <v>302</v>
      </c>
      <c r="H19" s="22" t="s">
        <v>39</v>
      </c>
      <c r="I19" s="22" t="s">
        <v>37</v>
      </c>
      <c r="J19" s="59" t="s">
        <v>301</v>
      </c>
      <c r="K19" s="59" t="s">
        <v>300</v>
      </c>
      <c r="L19" s="59" t="s">
        <v>299</v>
      </c>
      <c r="M19" s="22" t="s">
        <v>15</v>
      </c>
      <c r="N19" s="22" t="s">
        <v>38</v>
      </c>
    </row>
    <row r="20" spans="1:45" s="5" customFormat="1">
      <c r="B20" s="118">
        <v>1</v>
      </c>
      <c r="C20" s="118"/>
      <c r="D20" s="118"/>
      <c r="E20" s="118"/>
      <c r="F20" s="119"/>
      <c r="G20" s="60">
        <v>2</v>
      </c>
      <c r="H20" s="61">
        <v>3</v>
      </c>
      <c r="I20" s="61">
        <v>4</v>
      </c>
      <c r="J20" s="61">
        <v>5</v>
      </c>
      <c r="K20" s="61"/>
      <c r="L20" s="29"/>
      <c r="M20" s="61" t="s">
        <v>17</v>
      </c>
      <c r="N20" s="61" t="s">
        <v>18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5.75" customHeight="1">
      <c r="A21" s="5"/>
      <c r="B21" s="123" t="s">
        <v>43</v>
      </c>
      <c r="C21" s="134"/>
      <c r="D21" s="134"/>
      <c r="E21" s="134"/>
      <c r="F21" s="135"/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29">
        <f t="shared" ref="L21:L23" si="6">J21+K21</f>
        <v>0</v>
      </c>
      <c r="M21" s="66">
        <v>0</v>
      </c>
      <c r="N21" s="66">
        <v>0</v>
      </c>
    </row>
    <row r="22" spans="1:45">
      <c r="A22" s="5"/>
      <c r="B22" s="123" t="s">
        <v>44</v>
      </c>
      <c r="C22" s="114"/>
      <c r="D22" s="114"/>
      <c r="E22" s="114"/>
      <c r="F22" s="114"/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29">
        <f t="shared" si="6"/>
        <v>0</v>
      </c>
      <c r="M22" s="66">
        <v>0</v>
      </c>
      <c r="N22" s="66">
        <v>0</v>
      </c>
    </row>
    <row r="23" spans="1:45" s="8" customFormat="1" ht="15" customHeight="1">
      <c r="A23" s="5"/>
      <c r="B23" s="120" t="s">
        <v>46</v>
      </c>
      <c r="C23" s="132"/>
      <c r="D23" s="132"/>
      <c r="E23" s="132"/>
      <c r="F23" s="133"/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f t="shared" si="6"/>
        <v>0</v>
      </c>
      <c r="M23" s="62">
        <v>0</v>
      </c>
      <c r="N23" s="62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8" customFormat="1" ht="15" customHeight="1">
      <c r="A24" s="5"/>
      <c r="B24" s="120" t="s">
        <v>51</v>
      </c>
      <c r="C24" s="132"/>
      <c r="D24" s="132"/>
      <c r="E24" s="132"/>
      <c r="F24" s="133"/>
      <c r="G24" s="62"/>
      <c r="H24" s="62"/>
      <c r="I24" s="62"/>
      <c r="J24" s="62"/>
      <c r="K24" s="62"/>
      <c r="L24" s="62"/>
      <c r="M24" s="62"/>
      <c r="N24" s="62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>
      <c r="A25" s="5"/>
      <c r="B25" s="130" t="s">
        <v>52</v>
      </c>
      <c r="C25" s="121"/>
      <c r="D25" s="121"/>
      <c r="E25" s="121"/>
      <c r="F25" s="121"/>
      <c r="G25" s="62"/>
      <c r="H25" s="62"/>
      <c r="I25" s="62"/>
      <c r="J25" s="62"/>
      <c r="K25" s="62"/>
      <c r="L25" s="62"/>
      <c r="M25" s="62"/>
      <c r="N25" s="62"/>
    </row>
    <row r="26" spans="1:45" ht="15.75">
      <c r="B26" s="28"/>
      <c r="C26" s="3"/>
      <c r="D26" s="3"/>
      <c r="E26" s="3"/>
      <c r="F26" s="3"/>
      <c r="G26" s="69"/>
      <c r="H26" s="69"/>
      <c r="I26" s="69"/>
      <c r="J26" s="69"/>
      <c r="K26" s="69"/>
      <c r="L26" s="69"/>
      <c r="M26" s="69"/>
    </row>
    <row r="27" spans="1:45" ht="15.75">
      <c r="B27" s="136" t="s">
        <v>58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</row>
    <row r="28" spans="1:45" ht="15.75">
      <c r="B28" s="28"/>
      <c r="C28" s="3"/>
      <c r="D28" s="3"/>
      <c r="E28" s="3"/>
      <c r="F28" s="3"/>
      <c r="G28" s="69"/>
      <c r="H28" s="69"/>
      <c r="I28" s="69"/>
      <c r="J28" s="69"/>
      <c r="K28" s="69"/>
      <c r="L28" s="69"/>
      <c r="M28" s="69"/>
    </row>
    <row r="29" spans="1:45" ht="15" customHeight="1">
      <c r="B29" s="117" t="s">
        <v>297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4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45" ht="15" customHeight="1">
      <c r="B31" s="117" t="s">
        <v>53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45" ht="36.75" customHeight="1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2:14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spans="2:14" ht="15" customHeight="1">
      <c r="B34" s="129" t="s">
        <v>298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2:14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</row>
  </sheetData>
  <mergeCells count="27">
    <mergeCell ref="B34:N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N27"/>
    <mergeCell ref="B1:N1"/>
    <mergeCell ref="B3:N3"/>
    <mergeCell ref="B5:N5"/>
    <mergeCell ref="B33:F33"/>
    <mergeCell ref="G33:M33"/>
    <mergeCell ref="B14:F14"/>
    <mergeCell ref="B15:F15"/>
    <mergeCell ref="B29:N29"/>
    <mergeCell ref="B31:N32"/>
    <mergeCell ref="B9:F9"/>
    <mergeCell ref="B10:F10"/>
    <mergeCell ref="B11:F11"/>
    <mergeCell ref="B7:F7"/>
    <mergeCell ref="B8:F8"/>
    <mergeCell ref="B12:F12"/>
    <mergeCell ref="B18:F18"/>
  </mergeCells>
  <pageMargins left="0.19685039370078741" right="0.19685039370078741" top="0.31496062992125984" bottom="0.74803149606299213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1"/>
  <sheetViews>
    <sheetView workbookViewId="0">
      <selection activeCell="B2" sqref="B2:K2"/>
    </sheetView>
  </sheetViews>
  <sheetFormatPr defaultRowHeight="15"/>
  <cols>
    <col min="1" max="1" width="2.7109375" customWidth="1"/>
    <col min="2" max="2" width="5" style="26" customWidth="1"/>
    <col min="3" max="3" width="65.85546875" style="26" customWidth="1"/>
    <col min="4" max="9" width="13.7109375" style="26" customWidth="1"/>
    <col min="10" max="11" width="10.7109375" style="26" customWidth="1"/>
  </cols>
  <sheetData>
    <row r="1" spans="2:11" ht="18" customHeight="1">
      <c r="B1" s="36"/>
      <c r="C1" s="36"/>
      <c r="D1" s="36"/>
      <c r="E1" s="36"/>
      <c r="F1" s="36"/>
      <c r="G1" s="36"/>
      <c r="H1" s="36"/>
      <c r="I1" s="36"/>
      <c r="J1" s="36"/>
    </row>
    <row r="2" spans="2:11" ht="15.75" customHeight="1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1" ht="18">
      <c r="B3" s="36"/>
      <c r="C3" s="36"/>
      <c r="D3" s="36"/>
      <c r="E3" s="36"/>
      <c r="F3" s="36"/>
      <c r="G3" s="37"/>
      <c r="H3" s="37"/>
      <c r="I3" s="37"/>
      <c r="J3" s="37"/>
    </row>
    <row r="4" spans="2:11" ht="18" customHeight="1">
      <c r="B4" s="139" t="s">
        <v>54</v>
      </c>
      <c r="C4" s="139"/>
      <c r="D4" s="139"/>
      <c r="E4" s="139"/>
      <c r="F4" s="139"/>
      <c r="G4" s="139"/>
      <c r="H4" s="139"/>
      <c r="I4" s="139"/>
      <c r="J4" s="139"/>
      <c r="K4" s="139"/>
    </row>
    <row r="5" spans="2:11" ht="18">
      <c r="B5" s="36"/>
      <c r="C5" s="36"/>
      <c r="D5" s="36"/>
      <c r="E5" s="36"/>
      <c r="F5" s="36"/>
      <c r="G5" s="37"/>
      <c r="H5" s="37"/>
      <c r="I5" s="37"/>
      <c r="J5" s="37"/>
    </row>
    <row r="6" spans="2:11" ht="15.75" customHeight="1">
      <c r="B6" s="139" t="s">
        <v>16</v>
      </c>
      <c r="C6" s="139"/>
      <c r="D6" s="139"/>
      <c r="E6" s="139"/>
      <c r="F6" s="139"/>
      <c r="G6" s="139"/>
      <c r="H6" s="139"/>
      <c r="I6" s="139"/>
      <c r="J6" s="139"/>
      <c r="K6" s="139"/>
    </row>
    <row r="7" spans="2:11" ht="15.75" customHeight="1"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2:11">
      <c r="B8" s="140" t="s">
        <v>219</v>
      </c>
      <c r="C8" s="140"/>
      <c r="D8" s="140"/>
      <c r="E8" s="140"/>
      <c r="F8" s="140"/>
      <c r="G8" s="37"/>
      <c r="H8" s="37"/>
      <c r="I8" s="37"/>
      <c r="J8" s="37"/>
    </row>
    <row r="9" spans="2:11" ht="51">
      <c r="B9" s="137" t="s">
        <v>8</v>
      </c>
      <c r="C9" s="138"/>
      <c r="D9" s="39" t="s">
        <v>303</v>
      </c>
      <c r="E9" s="39" t="s">
        <v>39</v>
      </c>
      <c r="F9" s="39" t="s">
        <v>37</v>
      </c>
      <c r="G9" s="39" t="s">
        <v>291</v>
      </c>
      <c r="H9" s="39" t="s">
        <v>305</v>
      </c>
      <c r="I9" s="39" t="s">
        <v>304</v>
      </c>
      <c r="J9" s="39" t="s">
        <v>15</v>
      </c>
      <c r="K9" s="39" t="s">
        <v>38</v>
      </c>
    </row>
    <row r="10" spans="2:11" ht="16.5" customHeight="1">
      <c r="B10" s="137">
        <v>1</v>
      </c>
      <c r="C10" s="138"/>
      <c r="D10" s="39">
        <v>2</v>
      </c>
      <c r="E10" s="39">
        <v>3</v>
      </c>
      <c r="F10" s="39">
        <v>4</v>
      </c>
      <c r="G10" s="39">
        <v>5</v>
      </c>
      <c r="H10" s="39">
        <v>6</v>
      </c>
      <c r="I10" s="39">
        <v>7</v>
      </c>
      <c r="J10" s="39" t="s">
        <v>295</v>
      </c>
      <c r="K10" s="39" t="s">
        <v>296</v>
      </c>
    </row>
    <row r="11" spans="2:11">
      <c r="B11" s="40"/>
      <c r="C11" s="40" t="s">
        <v>19</v>
      </c>
      <c r="D11" s="30">
        <f>D12+D35</f>
        <v>1381673.16</v>
      </c>
      <c r="E11" s="30">
        <f t="shared" ref="E11:I11" si="0">E12+E35</f>
        <v>1821740</v>
      </c>
      <c r="F11" s="30">
        <f t="shared" si="0"/>
        <v>1821740</v>
      </c>
      <c r="G11" s="30">
        <f t="shared" si="0"/>
        <v>791846.65999999992</v>
      </c>
      <c r="H11" s="30">
        <f t="shared" si="0"/>
        <v>927128.68</v>
      </c>
      <c r="I11" s="30">
        <f t="shared" si="0"/>
        <v>1718975.3399999999</v>
      </c>
      <c r="J11" s="31">
        <f>(I11/D11)*100</f>
        <v>124.41258828535106</v>
      </c>
      <c r="K11" s="31">
        <f>(I11/F11)*100</f>
        <v>94.358983169936423</v>
      </c>
    </row>
    <row r="12" spans="2:11" ht="15.75" customHeight="1">
      <c r="B12" s="40">
        <v>6</v>
      </c>
      <c r="C12" s="15" t="s">
        <v>2</v>
      </c>
      <c r="D12" s="31">
        <f>D13+D20+D23+D26+D31</f>
        <v>1381575.47</v>
      </c>
      <c r="E12" s="31">
        <f t="shared" ref="E12:I12" si="1">E13+E20+E23+E26+E31</f>
        <v>1821640</v>
      </c>
      <c r="F12" s="31">
        <f t="shared" si="1"/>
        <v>1821640</v>
      </c>
      <c r="G12" s="31">
        <f t="shared" si="1"/>
        <v>791805.96</v>
      </c>
      <c r="H12" s="31">
        <f t="shared" si="1"/>
        <v>927128.68</v>
      </c>
      <c r="I12" s="31">
        <f t="shared" si="1"/>
        <v>1718934.64</v>
      </c>
      <c r="J12" s="31">
        <f t="shared" ref="J12:J38" si="2">(I12/D12)*100</f>
        <v>124.418439479097</v>
      </c>
      <c r="K12" s="31">
        <f t="shared" ref="K12:K38" si="3">(I12/F12)*100</f>
        <v>94.361928811400702</v>
      </c>
    </row>
    <row r="13" spans="2:11" s="7" customFormat="1" ht="15" customHeight="1">
      <c r="B13" s="15" t="s">
        <v>89</v>
      </c>
      <c r="C13" s="15" t="s">
        <v>20</v>
      </c>
      <c r="D13" s="31">
        <f>D14+D17</f>
        <v>990803.61</v>
      </c>
      <c r="E13" s="31">
        <f t="shared" ref="E13:I13" si="4">E14+E17</f>
        <v>1351830</v>
      </c>
      <c r="F13" s="31">
        <f t="shared" si="4"/>
        <v>1351830</v>
      </c>
      <c r="G13" s="31">
        <f t="shared" si="4"/>
        <v>582957.89999999991</v>
      </c>
      <c r="H13" s="31">
        <f t="shared" si="4"/>
        <v>651519.54999999993</v>
      </c>
      <c r="I13" s="31">
        <f t="shared" si="4"/>
        <v>1234477.45</v>
      </c>
      <c r="J13" s="31">
        <f t="shared" si="2"/>
        <v>124.59355593183597</v>
      </c>
      <c r="K13" s="31">
        <f t="shared" si="3"/>
        <v>91.318986115118022</v>
      </c>
    </row>
    <row r="14" spans="2:11" s="7" customFormat="1" ht="15" customHeight="1">
      <c r="B14" s="15" t="s">
        <v>90</v>
      </c>
      <c r="C14" s="15" t="s">
        <v>106</v>
      </c>
      <c r="D14" s="31">
        <f>D15+D16</f>
        <v>985974.76</v>
      </c>
      <c r="E14" s="31">
        <f t="shared" ref="E14:I14" si="5">E15+E16</f>
        <v>1349580</v>
      </c>
      <c r="F14" s="31">
        <f t="shared" si="5"/>
        <v>1349580</v>
      </c>
      <c r="G14" s="31">
        <f t="shared" si="5"/>
        <v>582133.64999999991</v>
      </c>
      <c r="H14" s="31">
        <f t="shared" si="5"/>
        <v>650281.05999999994</v>
      </c>
      <c r="I14" s="31">
        <f t="shared" si="5"/>
        <v>1232414.71</v>
      </c>
      <c r="J14" s="31">
        <f t="shared" si="2"/>
        <v>124.99454955621785</v>
      </c>
      <c r="K14" s="31">
        <f t="shared" si="3"/>
        <v>91.318388683886837</v>
      </c>
    </row>
    <row r="15" spans="2:11" ht="15" customHeight="1">
      <c r="B15" s="11" t="s">
        <v>91</v>
      </c>
      <c r="C15" s="11" t="s">
        <v>107</v>
      </c>
      <c r="D15" s="32">
        <v>968031.46</v>
      </c>
      <c r="E15" s="33">
        <v>1318380</v>
      </c>
      <c r="F15" s="33">
        <v>1318380</v>
      </c>
      <c r="G15" s="33">
        <v>576967.69999999995</v>
      </c>
      <c r="H15" s="33">
        <v>631689.22</v>
      </c>
      <c r="I15" s="34">
        <f t="shared" ref="I15:I38" si="6">G15+H15</f>
        <v>1208656.92</v>
      </c>
      <c r="J15" s="32">
        <f t="shared" si="2"/>
        <v>124.85719420730396</v>
      </c>
      <c r="K15" s="32">
        <f t="shared" si="3"/>
        <v>91.67743139307332</v>
      </c>
    </row>
    <row r="16" spans="2:11" ht="15" customHeight="1">
      <c r="B16" s="11" t="s">
        <v>92</v>
      </c>
      <c r="C16" s="11" t="s">
        <v>108</v>
      </c>
      <c r="D16" s="32">
        <v>17943.3</v>
      </c>
      <c r="E16" s="33">
        <v>31200</v>
      </c>
      <c r="F16" s="33">
        <v>31200</v>
      </c>
      <c r="G16" s="33">
        <v>5165.95</v>
      </c>
      <c r="H16" s="33">
        <v>18591.84</v>
      </c>
      <c r="I16" s="34">
        <f t="shared" si="6"/>
        <v>23757.79</v>
      </c>
      <c r="J16" s="32">
        <f t="shared" si="2"/>
        <v>132.40479733382378</v>
      </c>
      <c r="K16" s="32">
        <f t="shared" si="3"/>
        <v>76.146762820512819</v>
      </c>
    </row>
    <row r="17" spans="2:11" s="7" customFormat="1" ht="15" customHeight="1">
      <c r="B17" s="15" t="s">
        <v>93</v>
      </c>
      <c r="C17" s="15" t="s">
        <v>109</v>
      </c>
      <c r="D17" s="31">
        <f>D18+D19</f>
        <v>4828.8500000000004</v>
      </c>
      <c r="E17" s="31">
        <f t="shared" ref="E17:I17" si="7">E18+E19</f>
        <v>2250</v>
      </c>
      <c r="F17" s="31">
        <f t="shared" si="7"/>
        <v>2250</v>
      </c>
      <c r="G17" s="31">
        <f t="shared" si="7"/>
        <v>824.25</v>
      </c>
      <c r="H17" s="31">
        <f t="shared" si="7"/>
        <v>1238.49</v>
      </c>
      <c r="I17" s="31">
        <f t="shared" si="7"/>
        <v>2062.7399999999998</v>
      </c>
      <c r="J17" s="31">
        <f t="shared" si="2"/>
        <v>42.717003013139767</v>
      </c>
      <c r="K17" s="31">
        <f t="shared" si="3"/>
        <v>91.677333333333323</v>
      </c>
    </row>
    <row r="18" spans="2:11" ht="15" customHeight="1">
      <c r="B18" s="11" t="s">
        <v>94</v>
      </c>
      <c r="C18" s="11" t="s">
        <v>110</v>
      </c>
      <c r="D18" s="32">
        <v>103.92</v>
      </c>
      <c r="E18" s="33">
        <v>130</v>
      </c>
      <c r="F18" s="33">
        <v>130</v>
      </c>
      <c r="G18" s="33">
        <v>0</v>
      </c>
      <c r="H18" s="33">
        <v>180</v>
      </c>
      <c r="I18" s="34">
        <f t="shared" si="6"/>
        <v>180</v>
      </c>
      <c r="J18" s="32">
        <f t="shared" si="2"/>
        <v>173.21016166281754</v>
      </c>
      <c r="K18" s="32">
        <f t="shared" si="3"/>
        <v>138.46153846153845</v>
      </c>
    </row>
    <row r="19" spans="2:11" ht="24" customHeight="1">
      <c r="B19" s="11" t="s">
        <v>95</v>
      </c>
      <c r="C19" s="11" t="s">
        <v>111</v>
      </c>
      <c r="D19" s="32">
        <v>4724.93</v>
      </c>
      <c r="E19" s="33">
        <v>2120</v>
      </c>
      <c r="F19" s="33">
        <v>2120</v>
      </c>
      <c r="G19" s="33">
        <v>824.25</v>
      </c>
      <c r="H19" s="33">
        <v>1058.49</v>
      </c>
      <c r="I19" s="34">
        <f t="shared" si="6"/>
        <v>1882.74</v>
      </c>
      <c r="J19" s="32">
        <f t="shared" si="2"/>
        <v>39.846939531379299</v>
      </c>
      <c r="K19" s="32">
        <f t="shared" si="3"/>
        <v>88.808490566037733</v>
      </c>
    </row>
    <row r="20" spans="2:11" s="7" customFormat="1" ht="15" customHeight="1">
      <c r="B20" s="15" t="s">
        <v>96</v>
      </c>
      <c r="C20" s="15" t="s">
        <v>112</v>
      </c>
      <c r="D20" s="31">
        <f>D21</f>
        <v>0.22</v>
      </c>
      <c r="E20" s="31">
        <f t="shared" ref="E20:I21" si="8">E21</f>
        <v>100</v>
      </c>
      <c r="F20" s="31">
        <f t="shared" si="8"/>
        <v>100</v>
      </c>
      <c r="G20" s="31">
        <f t="shared" si="8"/>
        <v>0</v>
      </c>
      <c r="H20" s="31">
        <f t="shared" si="8"/>
        <v>0.15</v>
      </c>
      <c r="I20" s="31">
        <f t="shared" si="8"/>
        <v>0.15</v>
      </c>
      <c r="J20" s="31">
        <f t="shared" si="2"/>
        <v>68.181818181818173</v>
      </c>
      <c r="K20" s="31">
        <f t="shared" si="3"/>
        <v>0.15</v>
      </c>
    </row>
    <row r="21" spans="2:11" s="7" customFormat="1" ht="15" customHeight="1">
      <c r="B21" s="15" t="s">
        <v>97</v>
      </c>
      <c r="C21" s="15" t="s">
        <v>113</v>
      </c>
      <c r="D21" s="31">
        <f>D22</f>
        <v>0.22</v>
      </c>
      <c r="E21" s="31">
        <f t="shared" si="8"/>
        <v>100</v>
      </c>
      <c r="F21" s="31">
        <f t="shared" si="8"/>
        <v>100</v>
      </c>
      <c r="G21" s="31">
        <f t="shared" si="8"/>
        <v>0</v>
      </c>
      <c r="H21" s="31">
        <f t="shared" si="8"/>
        <v>0.15</v>
      </c>
      <c r="I21" s="31">
        <f t="shared" si="8"/>
        <v>0.15</v>
      </c>
      <c r="J21" s="31">
        <f t="shared" si="2"/>
        <v>68.181818181818173</v>
      </c>
      <c r="K21" s="31">
        <f t="shared" si="3"/>
        <v>0.15</v>
      </c>
    </row>
    <row r="22" spans="2:11" ht="15" customHeight="1">
      <c r="B22" s="11" t="s">
        <v>98</v>
      </c>
      <c r="C22" s="11" t="s">
        <v>114</v>
      </c>
      <c r="D22" s="32">
        <v>0.22</v>
      </c>
      <c r="E22" s="33">
        <v>100</v>
      </c>
      <c r="F22" s="33">
        <v>100</v>
      </c>
      <c r="G22" s="33">
        <v>0</v>
      </c>
      <c r="H22" s="33">
        <v>0.15</v>
      </c>
      <c r="I22" s="34">
        <f t="shared" si="6"/>
        <v>0.15</v>
      </c>
      <c r="J22" s="32">
        <f t="shared" si="2"/>
        <v>68.181818181818173</v>
      </c>
      <c r="K22" s="32">
        <f t="shared" si="3"/>
        <v>0.15</v>
      </c>
    </row>
    <row r="23" spans="2:11" s="7" customFormat="1" ht="24" customHeight="1">
      <c r="B23" s="15" t="s">
        <v>99</v>
      </c>
      <c r="C23" s="15" t="s">
        <v>115</v>
      </c>
      <c r="D23" s="31">
        <f>D24</f>
        <v>89044.28</v>
      </c>
      <c r="E23" s="31">
        <f t="shared" ref="E23:I24" si="9">E24</f>
        <v>77000</v>
      </c>
      <c r="F23" s="31">
        <f t="shared" si="9"/>
        <v>77000</v>
      </c>
      <c r="G23" s="31">
        <f t="shared" si="9"/>
        <v>39837.26</v>
      </c>
      <c r="H23" s="31">
        <f t="shared" si="9"/>
        <v>27428.43</v>
      </c>
      <c r="I23" s="31">
        <f t="shared" si="9"/>
        <v>67265.69</v>
      </c>
      <c r="J23" s="31">
        <f t="shared" si="2"/>
        <v>75.541842777548425</v>
      </c>
      <c r="K23" s="31">
        <f t="shared" si="3"/>
        <v>87.358038961038957</v>
      </c>
    </row>
    <row r="24" spans="2:11" s="7" customFormat="1" ht="15" customHeight="1">
      <c r="B24" s="15" t="s">
        <v>100</v>
      </c>
      <c r="C24" s="15" t="s">
        <v>116</v>
      </c>
      <c r="D24" s="31">
        <f>D25</f>
        <v>89044.28</v>
      </c>
      <c r="E24" s="31">
        <f t="shared" si="9"/>
        <v>77000</v>
      </c>
      <c r="F24" s="31">
        <f t="shared" si="9"/>
        <v>77000</v>
      </c>
      <c r="G24" s="31">
        <f t="shared" si="9"/>
        <v>39837.26</v>
      </c>
      <c r="H24" s="31">
        <f t="shared" si="9"/>
        <v>27428.43</v>
      </c>
      <c r="I24" s="31">
        <f t="shared" si="9"/>
        <v>67265.69</v>
      </c>
      <c r="J24" s="31">
        <f t="shared" si="2"/>
        <v>75.541842777548425</v>
      </c>
      <c r="K24" s="31">
        <f t="shared" si="3"/>
        <v>87.358038961038957</v>
      </c>
    </row>
    <row r="25" spans="2:11" ht="15" customHeight="1">
      <c r="B25" s="11" t="s">
        <v>101</v>
      </c>
      <c r="C25" s="11" t="s">
        <v>117</v>
      </c>
      <c r="D25" s="32">
        <v>89044.28</v>
      </c>
      <c r="E25" s="33">
        <v>77000</v>
      </c>
      <c r="F25" s="33">
        <v>77000</v>
      </c>
      <c r="G25" s="33">
        <v>39837.26</v>
      </c>
      <c r="H25" s="33">
        <v>27428.43</v>
      </c>
      <c r="I25" s="34">
        <f t="shared" si="6"/>
        <v>67265.69</v>
      </c>
      <c r="J25" s="32">
        <f t="shared" si="2"/>
        <v>75.541842777548425</v>
      </c>
      <c r="K25" s="32">
        <f t="shared" si="3"/>
        <v>87.358038961038957</v>
      </c>
    </row>
    <row r="26" spans="2:11" s="7" customFormat="1" ht="24" customHeight="1">
      <c r="B26" s="15" t="s">
        <v>102</v>
      </c>
      <c r="C26" s="15" t="s">
        <v>292</v>
      </c>
      <c r="D26" s="31">
        <f>D27+D29</f>
        <v>11382.55</v>
      </c>
      <c r="E26" s="31">
        <f t="shared" ref="E26:I26" si="10">E27+E29</f>
        <v>28000</v>
      </c>
      <c r="F26" s="31">
        <f t="shared" si="10"/>
        <v>28000</v>
      </c>
      <c r="G26" s="31">
        <f t="shared" si="10"/>
        <v>16840.150000000001</v>
      </c>
      <c r="H26" s="31">
        <f t="shared" si="10"/>
        <v>3822.68</v>
      </c>
      <c r="I26" s="31">
        <f t="shared" si="10"/>
        <v>20662.829999999998</v>
      </c>
      <c r="J26" s="31">
        <f t="shared" si="2"/>
        <v>181.53076419607206</v>
      </c>
      <c r="K26" s="31">
        <f t="shared" si="3"/>
        <v>73.795821428571415</v>
      </c>
    </row>
    <row r="27" spans="2:11" s="7" customFormat="1" ht="15" customHeight="1">
      <c r="B27" s="15" t="s">
        <v>103</v>
      </c>
      <c r="C27" s="15" t="s">
        <v>21</v>
      </c>
      <c r="D27" s="31">
        <f>D28</f>
        <v>9169</v>
      </c>
      <c r="E27" s="31">
        <f t="shared" ref="E27:I27" si="11">E28</f>
        <v>25000</v>
      </c>
      <c r="F27" s="31">
        <f t="shared" si="11"/>
        <v>25000</v>
      </c>
      <c r="G27" s="31">
        <f t="shared" si="11"/>
        <v>14214.24</v>
      </c>
      <c r="H27" s="31">
        <f t="shared" si="11"/>
        <v>3822.68</v>
      </c>
      <c r="I27" s="31">
        <f t="shared" si="11"/>
        <v>18036.919999999998</v>
      </c>
      <c r="J27" s="31">
        <f t="shared" si="2"/>
        <v>196.71632675319009</v>
      </c>
      <c r="K27" s="31">
        <f t="shared" si="3"/>
        <v>72.147679999999994</v>
      </c>
    </row>
    <row r="28" spans="2:11" ht="15" customHeight="1">
      <c r="B28" s="11" t="s">
        <v>104</v>
      </c>
      <c r="C28" s="11" t="s">
        <v>118</v>
      </c>
      <c r="D28" s="32">
        <v>9169</v>
      </c>
      <c r="E28" s="33">
        <v>25000</v>
      </c>
      <c r="F28" s="33">
        <v>25000</v>
      </c>
      <c r="G28" s="33">
        <v>14214.24</v>
      </c>
      <c r="H28" s="33">
        <v>3822.68</v>
      </c>
      <c r="I28" s="34">
        <f t="shared" si="6"/>
        <v>18036.919999999998</v>
      </c>
      <c r="J28" s="32">
        <f t="shared" si="2"/>
        <v>196.71632675319009</v>
      </c>
      <c r="K28" s="32">
        <f t="shared" si="3"/>
        <v>72.147679999999994</v>
      </c>
    </row>
    <row r="29" spans="2:11" s="7" customFormat="1" ht="24" customHeight="1">
      <c r="B29" s="15" t="s">
        <v>105</v>
      </c>
      <c r="C29" s="15" t="s">
        <v>293</v>
      </c>
      <c r="D29" s="31">
        <f>D30</f>
        <v>2213.5500000000002</v>
      </c>
      <c r="E29" s="31">
        <f t="shared" ref="E29:I29" si="12">E30</f>
        <v>3000</v>
      </c>
      <c r="F29" s="31">
        <f t="shared" si="12"/>
        <v>3000</v>
      </c>
      <c r="G29" s="31">
        <f t="shared" si="12"/>
        <v>2625.91</v>
      </c>
      <c r="H29" s="31">
        <f t="shared" si="12"/>
        <v>0</v>
      </c>
      <c r="I29" s="31">
        <f t="shared" si="12"/>
        <v>2625.91</v>
      </c>
      <c r="J29" s="31">
        <f t="shared" si="2"/>
        <v>118.62889927943799</v>
      </c>
      <c r="K29" s="31">
        <f t="shared" si="3"/>
        <v>87.530333333333331</v>
      </c>
    </row>
    <row r="30" spans="2:11" ht="15" customHeight="1">
      <c r="B30" s="12">
        <v>6631</v>
      </c>
      <c r="C30" s="11" t="s">
        <v>119</v>
      </c>
      <c r="D30" s="32">
        <v>2213.5500000000002</v>
      </c>
      <c r="E30" s="33">
        <v>3000</v>
      </c>
      <c r="F30" s="33">
        <v>3000</v>
      </c>
      <c r="G30" s="33">
        <v>2625.91</v>
      </c>
      <c r="H30" s="33">
        <v>0</v>
      </c>
      <c r="I30" s="34">
        <f t="shared" si="6"/>
        <v>2625.91</v>
      </c>
      <c r="J30" s="32">
        <f t="shared" si="2"/>
        <v>118.62889927943799</v>
      </c>
      <c r="K30" s="32">
        <f t="shared" si="3"/>
        <v>87.530333333333331</v>
      </c>
    </row>
    <row r="31" spans="2:11" s="7" customFormat="1" ht="25.5">
      <c r="B31" s="41">
        <v>67</v>
      </c>
      <c r="C31" s="15" t="s">
        <v>123</v>
      </c>
      <c r="D31" s="31">
        <f>D32</f>
        <v>290344.81</v>
      </c>
      <c r="E31" s="31">
        <f t="shared" ref="E31:I31" si="13">E32</f>
        <v>364710</v>
      </c>
      <c r="F31" s="31">
        <f t="shared" si="13"/>
        <v>364710</v>
      </c>
      <c r="G31" s="31">
        <f t="shared" si="13"/>
        <v>152170.65</v>
      </c>
      <c r="H31" s="31">
        <f t="shared" si="13"/>
        <v>244357.87</v>
      </c>
      <c r="I31" s="31">
        <f t="shared" si="13"/>
        <v>396528.52</v>
      </c>
      <c r="J31" s="31">
        <f t="shared" si="2"/>
        <v>136.57158879471621</v>
      </c>
      <c r="K31" s="31">
        <f t="shared" si="3"/>
        <v>108.72433440267611</v>
      </c>
    </row>
    <row r="32" spans="2:11" s="7" customFormat="1" ht="24" customHeight="1">
      <c r="B32" s="41">
        <v>671</v>
      </c>
      <c r="C32" s="15" t="s">
        <v>122</v>
      </c>
      <c r="D32" s="31">
        <f>D33+D34</f>
        <v>290344.81</v>
      </c>
      <c r="E32" s="31">
        <f t="shared" ref="E32:I32" si="14">E33+E34</f>
        <v>364710</v>
      </c>
      <c r="F32" s="31">
        <f t="shared" si="14"/>
        <v>364710</v>
      </c>
      <c r="G32" s="31">
        <f t="shared" si="14"/>
        <v>152170.65</v>
      </c>
      <c r="H32" s="31">
        <f t="shared" si="14"/>
        <v>244357.87</v>
      </c>
      <c r="I32" s="31">
        <f t="shared" si="14"/>
        <v>396528.52</v>
      </c>
      <c r="J32" s="31">
        <f t="shared" si="2"/>
        <v>136.57158879471621</v>
      </c>
      <c r="K32" s="31">
        <f t="shared" si="3"/>
        <v>108.72433440267611</v>
      </c>
    </row>
    <row r="33" spans="2:11" ht="15" customHeight="1">
      <c r="B33" s="12">
        <v>6711</v>
      </c>
      <c r="C33" s="11" t="s">
        <v>120</v>
      </c>
      <c r="D33" s="32">
        <v>289646.24</v>
      </c>
      <c r="E33" s="33">
        <v>358470</v>
      </c>
      <c r="F33" s="33">
        <v>358470</v>
      </c>
      <c r="G33" s="33">
        <v>152170.65</v>
      </c>
      <c r="H33" s="33">
        <v>223708.23</v>
      </c>
      <c r="I33" s="34">
        <f t="shared" si="6"/>
        <v>375878.88</v>
      </c>
      <c r="J33" s="32">
        <f t="shared" si="2"/>
        <v>129.77171048379569</v>
      </c>
      <c r="K33" s="32">
        <f t="shared" si="3"/>
        <v>104.85643986944515</v>
      </c>
    </row>
    <row r="34" spans="2:11" ht="24" customHeight="1">
      <c r="B34" s="12">
        <v>6712</v>
      </c>
      <c r="C34" s="11" t="s">
        <v>121</v>
      </c>
      <c r="D34" s="32">
        <v>698.57</v>
      </c>
      <c r="E34" s="33">
        <v>6240</v>
      </c>
      <c r="F34" s="33">
        <v>6240</v>
      </c>
      <c r="G34" s="33">
        <v>0</v>
      </c>
      <c r="H34" s="33">
        <v>20649.64</v>
      </c>
      <c r="I34" s="34">
        <f t="shared" si="6"/>
        <v>20649.64</v>
      </c>
      <c r="J34" s="35">
        <f t="shared" si="2"/>
        <v>2955.9872310577321</v>
      </c>
      <c r="K34" s="32">
        <f t="shared" si="3"/>
        <v>330.92371794871792</v>
      </c>
    </row>
    <row r="35" spans="2:11" s="7" customFormat="1">
      <c r="B35" s="42">
        <v>7</v>
      </c>
      <c r="C35" s="40" t="s">
        <v>3</v>
      </c>
      <c r="D35" s="30">
        <f>D36</f>
        <v>97.69</v>
      </c>
      <c r="E35" s="30">
        <f t="shared" ref="E35:I37" si="15">E36</f>
        <v>100</v>
      </c>
      <c r="F35" s="30">
        <f t="shared" si="15"/>
        <v>100</v>
      </c>
      <c r="G35" s="30">
        <f t="shared" si="15"/>
        <v>40.700000000000003</v>
      </c>
      <c r="H35" s="30">
        <f t="shared" si="15"/>
        <v>0</v>
      </c>
      <c r="I35" s="30">
        <f t="shared" si="15"/>
        <v>40.700000000000003</v>
      </c>
      <c r="J35" s="31">
        <f t="shared" si="2"/>
        <v>41.662401474050569</v>
      </c>
      <c r="K35" s="31">
        <f t="shared" si="3"/>
        <v>40.700000000000003</v>
      </c>
    </row>
    <row r="36" spans="2:11" s="7" customFormat="1">
      <c r="B36" s="15" t="s">
        <v>86</v>
      </c>
      <c r="C36" s="15" t="s">
        <v>22</v>
      </c>
      <c r="D36" s="30">
        <f>D37</f>
        <v>97.69</v>
      </c>
      <c r="E36" s="30">
        <f t="shared" si="15"/>
        <v>100</v>
      </c>
      <c r="F36" s="30">
        <f t="shared" si="15"/>
        <v>100</v>
      </c>
      <c r="G36" s="30">
        <f t="shared" si="15"/>
        <v>40.700000000000003</v>
      </c>
      <c r="H36" s="30">
        <f t="shared" si="15"/>
        <v>0</v>
      </c>
      <c r="I36" s="30">
        <f t="shared" si="15"/>
        <v>40.700000000000003</v>
      </c>
      <c r="J36" s="31">
        <f t="shared" si="2"/>
        <v>41.662401474050569</v>
      </c>
      <c r="K36" s="31">
        <f t="shared" si="3"/>
        <v>40.700000000000003</v>
      </c>
    </row>
    <row r="37" spans="2:11" s="7" customFormat="1">
      <c r="B37" s="15" t="s">
        <v>87</v>
      </c>
      <c r="C37" s="15" t="s">
        <v>23</v>
      </c>
      <c r="D37" s="30">
        <f>D38</f>
        <v>97.69</v>
      </c>
      <c r="E37" s="30">
        <f t="shared" si="15"/>
        <v>100</v>
      </c>
      <c r="F37" s="30">
        <f t="shared" si="15"/>
        <v>100</v>
      </c>
      <c r="G37" s="30">
        <f t="shared" si="15"/>
        <v>40.700000000000003</v>
      </c>
      <c r="H37" s="30">
        <f t="shared" si="15"/>
        <v>0</v>
      </c>
      <c r="I37" s="30">
        <f t="shared" si="15"/>
        <v>40.700000000000003</v>
      </c>
      <c r="J37" s="31">
        <f t="shared" si="2"/>
        <v>41.662401474050569</v>
      </c>
      <c r="K37" s="31">
        <f t="shared" si="3"/>
        <v>40.700000000000003</v>
      </c>
    </row>
    <row r="38" spans="2:11">
      <c r="B38" s="11" t="s">
        <v>88</v>
      </c>
      <c r="C38" s="11" t="s">
        <v>24</v>
      </c>
      <c r="D38" s="34">
        <v>97.69</v>
      </c>
      <c r="E38" s="34">
        <v>100</v>
      </c>
      <c r="F38" s="34">
        <v>100</v>
      </c>
      <c r="G38" s="34">
        <v>40.700000000000003</v>
      </c>
      <c r="H38" s="34">
        <v>0</v>
      </c>
      <c r="I38" s="34">
        <f t="shared" si="6"/>
        <v>40.700000000000003</v>
      </c>
      <c r="J38" s="32">
        <f t="shared" si="2"/>
        <v>41.662401474050569</v>
      </c>
      <c r="K38" s="32">
        <f t="shared" si="3"/>
        <v>40.700000000000003</v>
      </c>
    </row>
    <row r="39" spans="2:11" ht="15.75" customHeight="1"/>
    <row r="40" spans="2:11" ht="15.75" customHeight="1"/>
    <row r="41" spans="2:11">
      <c r="B41" s="140" t="s">
        <v>220</v>
      </c>
      <c r="C41" s="140"/>
      <c r="D41" s="140"/>
      <c r="E41" s="140"/>
      <c r="F41" s="140"/>
      <c r="G41" s="37"/>
      <c r="H41" s="37"/>
      <c r="I41" s="37"/>
      <c r="J41" s="37"/>
    </row>
    <row r="42" spans="2:11" ht="51">
      <c r="B42" s="137" t="s">
        <v>8</v>
      </c>
      <c r="C42" s="138"/>
      <c r="D42" s="39" t="s">
        <v>303</v>
      </c>
      <c r="E42" s="39" t="s">
        <v>39</v>
      </c>
      <c r="F42" s="39" t="s">
        <v>37</v>
      </c>
      <c r="G42" s="39" t="s">
        <v>291</v>
      </c>
      <c r="H42" s="39" t="s">
        <v>305</v>
      </c>
      <c r="I42" s="39" t="s">
        <v>304</v>
      </c>
      <c r="J42" s="39" t="s">
        <v>15</v>
      </c>
      <c r="K42" s="39" t="s">
        <v>38</v>
      </c>
    </row>
    <row r="43" spans="2:11" ht="12.75" customHeight="1">
      <c r="B43" s="137">
        <v>1</v>
      </c>
      <c r="C43" s="138"/>
      <c r="D43" s="39">
        <v>2</v>
      </c>
      <c r="E43" s="39">
        <v>3</v>
      </c>
      <c r="F43" s="39">
        <v>4</v>
      </c>
      <c r="G43" s="39">
        <v>5</v>
      </c>
      <c r="H43" s="39">
        <v>6</v>
      </c>
      <c r="I43" s="39">
        <v>7</v>
      </c>
      <c r="J43" s="39" t="s">
        <v>295</v>
      </c>
      <c r="K43" s="39" t="s">
        <v>296</v>
      </c>
    </row>
    <row r="44" spans="2:11">
      <c r="B44" s="40"/>
      <c r="C44" s="40" t="s">
        <v>9</v>
      </c>
      <c r="D44" s="48">
        <f>D45+D97</f>
        <v>1353884.1</v>
      </c>
      <c r="E44" s="48">
        <f t="shared" ref="E44:I44" si="16">E45+E97</f>
        <v>1836740</v>
      </c>
      <c r="F44" s="48">
        <f t="shared" si="16"/>
        <v>1836740</v>
      </c>
      <c r="G44" s="48">
        <f t="shared" si="16"/>
        <v>795710.1</v>
      </c>
      <c r="H44" s="48">
        <f t="shared" si="16"/>
        <v>883449.2</v>
      </c>
      <c r="I44" s="48">
        <f t="shared" si="16"/>
        <v>1679159.3</v>
      </c>
      <c r="J44" s="47">
        <f t="shared" ref="J44:J105" si="17">(I44/D44)*100</f>
        <v>124.02533569897156</v>
      </c>
      <c r="K44" s="47">
        <f t="shared" ref="K44:K107" si="18">(I44/F44)*100</f>
        <v>91.420631118176772</v>
      </c>
    </row>
    <row r="45" spans="2:11">
      <c r="B45" s="15" t="s">
        <v>125</v>
      </c>
      <c r="C45" s="15" t="s">
        <v>4</v>
      </c>
      <c r="D45" s="50">
        <f>D46+D56+D85+D90+D94</f>
        <v>1327696.3400000001</v>
      </c>
      <c r="E45" s="50">
        <f t="shared" ref="E45:I45" si="19">E46+E56+E85+E90+E94</f>
        <v>1793400</v>
      </c>
      <c r="F45" s="50">
        <f t="shared" si="19"/>
        <v>1793400</v>
      </c>
      <c r="G45" s="50">
        <f t="shared" si="19"/>
        <v>794273.51</v>
      </c>
      <c r="H45" s="50">
        <f t="shared" si="19"/>
        <v>841616.04999999993</v>
      </c>
      <c r="I45" s="50">
        <f t="shared" si="19"/>
        <v>1635889.56</v>
      </c>
      <c r="J45" s="47">
        <f t="shared" si="17"/>
        <v>123.21262857439224</v>
      </c>
      <c r="K45" s="47">
        <f t="shared" si="18"/>
        <v>91.217216460354635</v>
      </c>
    </row>
    <row r="46" spans="2:11" s="7" customFormat="1">
      <c r="B46" s="15" t="s">
        <v>126</v>
      </c>
      <c r="C46" s="15" t="s">
        <v>5</v>
      </c>
      <c r="D46" s="46">
        <f>D47+D51+D53</f>
        <v>1112335.95</v>
      </c>
      <c r="E46" s="46">
        <f t="shared" ref="E46:I46" si="20">E47+E51+E53</f>
        <v>1248000</v>
      </c>
      <c r="F46" s="46">
        <f t="shared" si="20"/>
        <v>1248000</v>
      </c>
      <c r="G46" s="46">
        <f t="shared" si="20"/>
        <v>615739.92000000004</v>
      </c>
      <c r="H46" s="46">
        <f t="shared" si="20"/>
        <v>679903.98999999987</v>
      </c>
      <c r="I46" s="46">
        <f t="shared" si="20"/>
        <v>1295643.9099999999</v>
      </c>
      <c r="J46" s="46">
        <f t="shared" si="17"/>
        <v>116.47955008556544</v>
      </c>
      <c r="K46" s="46">
        <f t="shared" si="18"/>
        <v>103.81762099358973</v>
      </c>
    </row>
    <row r="47" spans="2:11" s="7" customFormat="1">
      <c r="B47" s="15" t="s">
        <v>127</v>
      </c>
      <c r="C47" s="15" t="s">
        <v>25</v>
      </c>
      <c r="D47" s="46">
        <f>D48+D49+D50</f>
        <v>915589.36</v>
      </c>
      <c r="E47" s="46">
        <f t="shared" ref="E47:I47" si="21">E48+E49+E50</f>
        <v>1014890</v>
      </c>
      <c r="F47" s="46">
        <f t="shared" si="21"/>
        <v>1014890</v>
      </c>
      <c r="G47" s="46">
        <f t="shared" si="21"/>
        <v>509111.04000000004</v>
      </c>
      <c r="H47" s="46">
        <f t="shared" si="21"/>
        <v>556661.34999999986</v>
      </c>
      <c r="I47" s="46">
        <f t="shared" si="21"/>
        <v>1065772.3899999999</v>
      </c>
      <c r="J47" s="46">
        <f t="shared" si="17"/>
        <v>116.40288065383371</v>
      </c>
      <c r="K47" s="46">
        <f t="shared" si="18"/>
        <v>105.01358669412448</v>
      </c>
    </row>
    <row r="48" spans="2:11">
      <c r="B48" s="11" t="s">
        <v>128</v>
      </c>
      <c r="C48" s="11" t="s">
        <v>26</v>
      </c>
      <c r="D48" s="47">
        <v>890389</v>
      </c>
      <c r="E48" s="51">
        <v>986390</v>
      </c>
      <c r="F48" s="51">
        <v>986390</v>
      </c>
      <c r="G48" s="51">
        <v>490049.53</v>
      </c>
      <c r="H48" s="51">
        <v>542627.56999999995</v>
      </c>
      <c r="I48" s="51">
        <f>G48+H48</f>
        <v>1032677.1</v>
      </c>
      <c r="J48" s="47">
        <f t="shared" si="17"/>
        <v>115.98044225613748</v>
      </c>
      <c r="K48" s="47">
        <f t="shared" si="18"/>
        <v>104.69257595879927</v>
      </c>
    </row>
    <row r="49" spans="2:11">
      <c r="B49" s="11" t="s">
        <v>129</v>
      </c>
      <c r="C49" s="11" t="s">
        <v>177</v>
      </c>
      <c r="D49" s="47">
        <v>21643.25</v>
      </c>
      <c r="E49" s="51">
        <v>22500</v>
      </c>
      <c r="F49" s="51">
        <v>22500</v>
      </c>
      <c r="G49" s="51">
        <v>15897.34</v>
      </c>
      <c r="H49" s="51">
        <v>10068.94</v>
      </c>
      <c r="I49" s="51">
        <f t="shared" ref="I49:I55" si="22">G49+H49</f>
        <v>25966.28</v>
      </c>
      <c r="J49" s="47">
        <f t="shared" si="17"/>
        <v>119.97403347463988</v>
      </c>
      <c r="K49" s="47">
        <f t="shared" si="18"/>
        <v>115.40568888888889</v>
      </c>
    </row>
    <row r="50" spans="2:11">
      <c r="B50" s="11" t="s">
        <v>130</v>
      </c>
      <c r="C50" s="11" t="s">
        <v>178</v>
      </c>
      <c r="D50" s="47">
        <v>3557.11</v>
      </c>
      <c r="E50" s="51">
        <v>6000</v>
      </c>
      <c r="F50" s="51">
        <v>6000</v>
      </c>
      <c r="G50" s="51">
        <v>3164.17</v>
      </c>
      <c r="H50" s="51">
        <v>3964.84</v>
      </c>
      <c r="I50" s="51">
        <f t="shared" si="22"/>
        <v>7129.01</v>
      </c>
      <c r="J50" s="47">
        <f t="shared" si="17"/>
        <v>200.41578697313267</v>
      </c>
      <c r="K50" s="47">
        <f t="shared" si="18"/>
        <v>118.81683333333332</v>
      </c>
    </row>
    <row r="51" spans="2:11" s="7" customFormat="1">
      <c r="B51" s="15" t="s">
        <v>131</v>
      </c>
      <c r="C51" s="15" t="s">
        <v>179</v>
      </c>
      <c r="D51" s="46">
        <f>D52</f>
        <v>52889</v>
      </c>
      <c r="E51" s="46">
        <f t="shared" ref="E51:I51" si="23">E52</f>
        <v>72780</v>
      </c>
      <c r="F51" s="46">
        <f t="shared" si="23"/>
        <v>72780</v>
      </c>
      <c r="G51" s="46">
        <f t="shared" si="23"/>
        <v>25971.43</v>
      </c>
      <c r="H51" s="46">
        <f t="shared" si="23"/>
        <v>36916.54</v>
      </c>
      <c r="I51" s="46">
        <f t="shared" si="23"/>
        <v>62887.97</v>
      </c>
      <c r="J51" s="46">
        <f t="shared" si="17"/>
        <v>118.9055758286222</v>
      </c>
      <c r="K51" s="46">
        <f t="shared" si="18"/>
        <v>86.408312723275628</v>
      </c>
    </row>
    <row r="52" spans="2:11">
      <c r="B52" s="11" t="s">
        <v>132</v>
      </c>
      <c r="C52" s="11" t="s">
        <v>179</v>
      </c>
      <c r="D52" s="47">
        <v>52889</v>
      </c>
      <c r="E52" s="51">
        <v>72780</v>
      </c>
      <c r="F52" s="51">
        <v>72780</v>
      </c>
      <c r="G52" s="51">
        <v>25971.43</v>
      </c>
      <c r="H52" s="51">
        <v>36916.54</v>
      </c>
      <c r="I52" s="51">
        <f t="shared" si="22"/>
        <v>62887.97</v>
      </c>
      <c r="J52" s="47">
        <f t="shared" si="17"/>
        <v>118.9055758286222</v>
      </c>
      <c r="K52" s="47">
        <f t="shared" si="18"/>
        <v>86.408312723275628</v>
      </c>
    </row>
    <row r="53" spans="2:11" s="7" customFormat="1">
      <c r="B53" s="15" t="s">
        <v>133</v>
      </c>
      <c r="C53" s="15" t="s">
        <v>180</v>
      </c>
      <c r="D53" s="46">
        <f>D54+D55</f>
        <v>143857.59</v>
      </c>
      <c r="E53" s="46">
        <f t="shared" ref="E53:I53" si="24">E54+E55</f>
        <v>160330</v>
      </c>
      <c r="F53" s="46">
        <f t="shared" si="24"/>
        <v>160330</v>
      </c>
      <c r="G53" s="46">
        <f t="shared" si="24"/>
        <v>80657.45</v>
      </c>
      <c r="H53" s="46">
        <f t="shared" si="24"/>
        <v>86326.1</v>
      </c>
      <c r="I53" s="46">
        <f t="shared" si="24"/>
        <v>166983.55000000002</v>
      </c>
      <c r="J53" s="46">
        <f t="shared" si="17"/>
        <v>116.07559253564585</v>
      </c>
      <c r="K53" s="46">
        <f t="shared" si="18"/>
        <v>104.14990956152937</v>
      </c>
    </row>
    <row r="54" spans="2:11">
      <c r="B54" s="11" t="s">
        <v>134</v>
      </c>
      <c r="C54" s="11" t="s">
        <v>181</v>
      </c>
      <c r="D54" s="47">
        <v>143843.29999999999</v>
      </c>
      <c r="E54" s="51">
        <v>160330</v>
      </c>
      <c r="F54" s="51">
        <v>160330</v>
      </c>
      <c r="G54" s="51">
        <v>80533.14</v>
      </c>
      <c r="H54" s="51">
        <v>86234.46</v>
      </c>
      <c r="I54" s="51">
        <f t="shared" si="22"/>
        <v>166767.6</v>
      </c>
      <c r="J54" s="47">
        <f t="shared" si="17"/>
        <v>115.93699532755437</v>
      </c>
      <c r="K54" s="47">
        <f t="shared" si="18"/>
        <v>104.01521861161356</v>
      </c>
    </row>
    <row r="55" spans="2:11">
      <c r="B55" s="11" t="s">
        <v>135</v>
      </c>
      <c r="C55" s="11" t="s">
        <v>182</v>
      </c>
      <c r="D55" s="47">
        <v>14.29</v>
      </c>
      <c r="E55" s="51">
        <v>0</v>
      </c>
      <c r="F55" s="51">
        <v>0</v>
      </c>
      <c r="G55" s="51">
        <v>124.31</v>
      </c>
      <c r="H55" s="51">
        <v>91.64</v>
      </c>
      <c r="I55" s="51">
        <f t="shared" si="22"/>
        <v>215.95</v>
      </c>
      <c r="J55" s="47">
        <f t="shared" si="17"/>
        <v>1511.1966410076977</v>
      </c>
      <c r="K55" s="47">
        <v>0</v>
      </c>
    </row>
    <row r="56" spans="2:11" s="7" customFormat="1">
      <c r="B56" s="15" t="s">
        <v>136</v>
      </c>
      <c r="C56" s="15" t="s">
        <v>14</v>
      </c>
      <c r="D56" s="46">
        <f>D57+D61+D68+D77</f>
        <v>213633.8</v>
      </c>
      <c r="E56" s="46">
        <f t="shared" ref="E56:I56" si="25">E57+E61+E68+E77</f>
        <v>498650</v>
      </c>
      <c r="F56" s="46">
        <f t="shared" si="25"/>
        <v>498650</v>
      </c>
      <c r="G56" s="46">
        <f t="shared" si="25"/>
        <v>172186.86</v>
      </c>
      <c r="H56" s="46">
        <f t="shared" si="25"/>
        <v>123535.54</v>
      </c>
      <c r="I56" s="46">
        <f t="shared" si="25"/>
        <v>295722.40000000002</v>
      </c>
      <c r="J56" s="46">
        <f t="shared" si="17"/>
        <v>138.42491216277574</v>
      </c>
      <c r="K56" s="46">
        <f t="shared" si="18"/>
        <v>59.304602426551689</v>
      </c>
    </row>
    <row r="57" spans="2:11" s="7" customFormat="1">
      <c r="B57" s="15" t="s">
        <v>137</v>
      </c>
      <c r="C57" s="15" t="s">
        <v>27</v>
      </c>
      <c r="D57" s="46">
        <f>SUM(D58:D60)</f>
        <v>32796.200000000004</v>
      </c>
      <c r="E57" s="46">
        <f t="shared" ref="E57:I57" si="26">SUM(E58:E60)</f>
        <v>36350</v>
      </c>
      <c r="F57" s="46">
        <f t="shared" si="26"/>
        <v>36350</v>
      </c>
      <c r="G57" s="46">
        <f t="shared" si="26"/>
        <v>18692.73</v>
      </c>
      <c r="H57" s="46">
        <f t="shared" si="26"/>
        <v>15228.439999999999</v>
      </c>
      <c r="I57" s="46">
        <f t="shared" si="26"/>
        <v>33921.17</v>
      </c>
      <c r="J57" s="46">
        <f t="shared" si="17"/>
        <v>103.43018398472992</v>
      </c>
      <c r="K57" s="46">
        <f t="shared" si="18"/>
        <v>93.318211829436038</v>
      </c>
    </row>
    <row r="58" spans="2:11">
      <c r="B58" s="11" t="s">
        <v>138</v>
      </c>
      <c r="C58" s="11" t="s">
        <v>28</v>
      </c>
      <c r="D58" s="47">
        <v>7452.35</v>
      </c>
      <c r="E58" s="51">
        <v>9160</v>
      </c>
      <c r="F58" s="51">
        <v>9160</v>
      </c>
      <c r="G58" s="51">
        <v>5096.66</v>
      </c>
      <c r="H58" s="51">
        <v>2302.96</v>
      </c>
      <c r="I58" s="51">
        <f t="shared" ref="I58:I60" si="27">G58+H58</f>
        <v>7399.62</v>
      </c>
      <c r="J58" s="47">
        <f t="shared" si="17"/>
        <v>99.292437955812588</v>
      </c>
      <c r="K58" s="47">
        <f t="shared" si="18"/>
        <v>80.781877729257644</v>
      </c>
    </row>
    <row r="59" spans="2:11">
      <c r="B59" s="11" t="s">
        <v>139</v>
      </c>
      <c r="C59" s="11" t="s">
        <v>183</v>
      </c>
      <c r="D59" s="47">
        <v>23319.16</v>
      </c>
      <c r="E59" s="51">
        <v>26130</v>
      </c>
      <c r="F59" s="51">
        <v>26130</v>
      </c>
      <c r="G59" s="51">
        <v>12985.83</v>
      </c>
      <c r="H59" s="51">
        <v>12089.21</v>
      </c>
      <c r="I59" s="51">
        <f t="shared" si="27"/>
        <v>25075.040000000001</v>
      </c>
      <c r="J59" s="47">
        <f t="shared" si="17"/>
        <v>107.52977379974236</v>
      </c>
      <c r="K59" s="47">
        <f t="shared" si="18"/>
        <v>95.962648296976667</v>
      </c>
    </row>
    <row r="60" spans="2:11">
      <c r="B60" s="11" t="s">
        <v>140</v>
      </c>
      <c r="C60" s="11" t="s">
        <v>184</v>
      </c>
      <c r="D60" s="47">
        <v>2024.69</v>
      </c>
      <c r="E60" s="51">
        <v>1060</v>
      </c>
      <c r="F60" s="51">
        <v>1060</v>
      </c>
      <c r="G60" s="51">
        <v>610.24</v>
      </c>
      <c r="H60" s="51">
        <v>836.27</v>
      </c>
      <c r="I60" s="51">
        <f t="shared" si="27"/>
        <v>1446.51</v>
      </c>
      <c r="J60" s="47">
        <f t="shared" si="17"/>
        <v>71.44352962675768</v>
      </c>
      <c r="K60" s="47">
        <f t="shared" si="18"/>
        <v>136.46320754716982</v>
      </c>
    </row>
    <row r="61" spans="2:11" s="7" customFormat="1">
      <c r="B61" s="15" t="s">
        <v>141</v>
      </c>
      <c r="C61" s="15" t="s">
        <v>185</v>
      </c>
      <c r="D61" s="46">
        <f>SUM(D62:D67)</f>
        <v>121881.80999999998</v>
      </c>
      <c r="E61" s="46">
        <f t="shared" ref="E61:I61" si="28">SUM(E62:E67)</f>
        <v>318880</v>
      </c>
      <c r="F61" s="46">
        <f t="shared" si="28"/>
        <v>318880</v>
      </c>
      <c r="G61" s="46">
        <f t="shared" si="28"/>
        <v>99307.610000000015</v>
      </c>
      <c r="H61" s="46">
        <f t="shared" si="28"/>
        <v>61277.899999999994</v>
      </c>
      <c r="I61" s="46">
        <f t="shared" si="28"/>
        <v>160585.51</v>
      </c>
      <c r="J61" s="46">
        <f t="shared" si="17"/>
        <v>131.75510767357329</v>
      </c>
      <c r="K61" s="46">
        <f t="shared" si="18"/>
        <v>50.359229177119921</v>
      </c>
    </row>
    <row r="62" spans="2:11">
      <c r="B62" s="11" t="s">
        <v>142</v>
      </c>
      <c r="C62" s="11" t="s">
        <v>186</v>
      </c>
      <c r="D62" s="47">
        <v>13885.19</v>
      </c>
      <c r="E62" s="51">
        <v>20350</v>
      </c>
      <c r="F62" s="51">
        <v>20350</v>
      </c>
      <c r="G62" s="51">
        <v>10726.14</v>
      </c>
      <c r="H62" s="51">
        <v>7159.78</v>
      </c>
      <c r="I62" s="51">
        <f t="shared" ref="I62:I67" si="29">G62+H62</f>
        <v>17885.919999999998</v>
      </c>
      <c r="J62" s="47">
        <f t="shared" si="17"/>
        <v>128.81292945937361</v>
      </c>
      <c r="K62" s="47">
        <f t="shared" si="18"/>
        <v>87.89149877149876</v>
      </c>
    </row>
    <row r="63" spans="2:11">
      <c r="B63" s="11" t="s">
        <v>143</v>
      </c>
      <c r="C63" s="11" t="s">
        <v>187</v>
      </c>
      <c r="D63" s="47">
        <v>64480.71</v>
      </c>
      <c r="E63" s="51">
        <v>237140</v>
      </c>
      <c r="F63" s="51">
        <v>237140</v>
      </c>
      <c r="G63" s="51">
        <v>56593.9</v>
      </c>
      <c r="H63" s="51">
        <v>34544.269999999997</v>
      </c>
      <c r="I63" s="51">
        <f t="shared" si="29"/>
        <v>91138.17</v>
      </c>
      <c r="J63" s="47">
        <f t="shared" si="17"/>
        <v>141.34175941921234</v>
      </c>
      <c r="K63" s="47">
        <f t="shared" si="18"/>
        <v>38.432221472547859</v>
      </c>
    </row>
    <row r="64" spans="2:11">
      <c r="B64" s="11" t="s">
        <v>144</v>
      </c>
      <c r="C64" s="11" t="s">
        <v>188</v>
      </c>
      <c r="D64" s="47">
        <v>41184.67</v>
      </c>
      <c r="E64" s="51">
        <v>51070</v>
      </c>
      <c r="F64" s="51">
        <v>51070</v>
      </c>
      <c r="G64" s="51">
        <v>22443.77</v>
      </c>
      <c r="H64" s="51">
        <v>17974.82</v>
      </c>
      <c r="I64" s="51">
        <f t="shared" si="29"/>
        <v>40418.589999999997</v>
      </c>
      <c r="J64" s="47">
        <f t="shared" si="17"/>
        <v>98.139890400967161</v>
      </c>
      <c r="K64" s="47">
        <f t="shared" si="18"/>
        <v>79.143508909340113</v>
      </c>
    </row>
    <row r="65" spans="2:11">
      <c r="B65" s="11" t="s">
        <v>145</v>
      </c>
      <c r="C65" s="11" t="s">
        <v>189</v>
      </c>
      <c r="D65" s="47">
        <v>1580.47</v>
      </c>
      <c r="E65" s="51">
        <v>3490</v>
      </c>
      <c r="F65" s="51">
        <v>3490</v>
      </c>
      <c r="G65" s="51">
        <v>1632.44</v>
      </c>
      <c r="H65" s="51">
        <v>1549.04</v>
      </c>
      <c r="I65" s="51">
        <f t="shared" si="29"/>
        <v>3181.48</v>
      </c>
      <c r="J65" s="47">
        <f t="shared" si="17"/>
        <v>201.29961340613866</v>
      </c>
      <c r="K65" s="47">
        <f t="shared" si="18"/>
        <v>91.159885386819482</v>
      </c>
    </row>
    <row r="66" spans="2:11">
      <c r="B66" s="11" t="s">
        <v>146</v>
      </c>
      <c r="C66" s="11" t="s">
        <v>190</v>
      </c>
      <c r="D66" s="47">
        <v>177.65</v>
      </c>
      <c r="E66" s="51">
        <v>6060</v>
      </c>
      <c r="F66" s="51">
        <v>6060</v>
      </c>
      <c r="G66" s="51">
        <v>7393.76</v>
      </c>
      <c r="H66" s="51">
        <v>0</v>
      </c>
      <c r="I66" s="51">
        <f t="shared" si="29"/>
        <v>7393.76</v>
      </c>
      <c r="J66" s="47">
        <f t="shared" si="17"/>
        <v>4161.9814241486065</v>
      </c>
      <c r="K66" s="47">
        <f t="shared" si="18"/>
        <v>122.00924092409242</v>
      </c>
    </row>
    <row r="67" spans="2:11">
      <c r="B67" s="11" t="s">
        <v>147</v>
      </c>
      <c r="C67" s="11" t="s">
        <v>191</v>
      </c>
      <c r="D67" s="47">
        <v>573.12</v>
      </c>
      <c r="E67" s="51">
        <v>770</v>
      </c>
      <c r="F67" s="51">
        <v>770</v>
      </c>
      <c r="G67" s="51">
        <v>517.6</v>
      </c>
      <c r="H67" s="51">
        <v>49.99</v>
      </c>
      <c r="I67" s="51">
        <f t="shared" si="29"/>
        <v>567.59</v>
      </c>
      <c r="J67" s="47">
        <f t="shared" si="17"/>
        <v>99.03510608598549</v>
      </c>
      <c r="K67" s="47">
        <f t="shared" si="18"/>
        <v>73.712987012987014</v>
      </c>
    </row>
    <row r="68" spans="2:11" s="7" customFormat="1">
      <c r="B68" s="15" t="s">
        <v>148</v>
      </c>
      <c r="C68" s="15" t="s">
        <v>192</v>
      </c>
      <c r="D68" s="46">
        <f>SUM(D69:D76)</f>
        <v>44631.860000000008</v>
      </c>
      <c r="E68" s="46">
        <f t="shared" ref="E68:I68" si="30">SUM(E69:E76)</f>
        <v>97390</v>
      </c>
      <c r="F68" s="46">
        <f t="shared" si="30"/>
        <v>97390</v>
      </c>
      <c r="G68" s="46">
        <f t="shared" si="30"/>
        <v>41429.779999999992</v>
      </c>
      <c r="H68" s="46">
        <f t="shared" si="30"/>
        <v>38367.239999999991</v>
      </c>
      <c r="I68" s="46">
        <f t="shared" si="30"/>
        <v>79797.02</v>
      </c>
      <c r="J68" s="46">
        <f t="shared" si="17"/>
        <v>178.78936705752346</v>
      </c>
      <c r="K68" s="46">
        <f t="shared" si="18"/>
        <v>81.935537529520488</v>
      </c>
    </row>
    <row r="69" spans="2:11">
      <c r="B69" s="11" t="s">
        <v>149</v>
      </c>
      <c r="C69" s="11" t="s">
        <v>193</v>
      </c>
      <c r="D69" s="47">
        <v>5434.21</v>
      </c>
      <c r="E69" s="51">
        <v>12090</v>
      </c>
      <c r="F69" s="51">
        <v>12090</v>
      </c>
      <c r="G69" s="51">
        <v>7088.06</v>
      </c>
      <c r="H69" s="51">
        <v>5852.53</v>
      </c>
      <c r="I69" s="51">
        <f t="shared" ref="I69:I76" si="31">G69+H69</f>
        <v>12940.59</v>
      </c>
      <c r="J69" s="47">
        <f t="shared" si="17"/>
        <v>238.13194558178651</v>
      </c>
      <c r="K69" s="47">
        <f t="shared" si="18"/>
        <v>107.03548387096775</v>
      </c>
    </row>
    <row r="70" spans="2:11">
      <c r="B70" s="11" t="s">
        <v>150</v>
      </c>
      <c r="C70" s="11" t="s">
        <v>194</v>
      </c>
      <c r="D70" s="47">
        <v>6502.35</v>
      </c>
      <c r="E70" s="51">
        <v>25190</v>
      </c>
      <c r="F70" s="51">
        <v>25190</v>
      </c>
      <c r="G70" s="51">
        <v>12854.81</v>
      </c>
      <c r="H70" s="51">
        <v>17207.09</v>
      </c>
      <c r="I70" s="51">
        <f t="shared" si="31"/>
        <v>30061.9</v>
      </c>
      <c r="J70" s="47">
        <f t="shared" si="17"/>
        <v>462.32362145993369</v>
      </c>
      <c r="K70" s="47">
        <f t="shared" si="18"/>
        <v>119.34061135371179</v>
      </c>
    </row>
    <row r="71" spans="2:11">
      <c r="B71" s="11" t="s">
        <v>151</v>
      </c>
      <c r="C71" s="11" t="s">
        <v>195</v>
      </c>
      <c r="D71" s="47">
        <v>0</v>
      </c>
      <c r="E71" s="51">
        <v>270</v>
      </c>
      <c r="F71" s="51">
        <v>270</v>
      </c>
      <c r="G71" s="51">
        <v>0</v>
      </c>
      <c r="H71" s="51">
        <v>0</v>
      </c>
      <c r="I71" s="51">
        <f t="shared" si="31"/>
        <v>0</v>
      </c>
      <c r="J71" s="47">
        <v>0</v>
      </c>
      <c r="K71" s="47">
        <f t="shared" si="18"/>
        <v>0</v>
      </c>
    </row>
    <row r="72" spans="2:11">
      <c r="B72" s="11" t="s">
        <v>152</v>
      </c>
      <c r="C72" s="11" t="s">
        <v>196</v>
      </c>
      <c r="D72" s="47">
        <v>6985.72</v>
      </c>
      <c r="E72" s="51">
        <v>10290</v>
      </c>
      <c r="F72" s="51">
        <v>10290</v>
      </c>
      <c r="G72" s="51">
        <v>2827.77</v>
      </c>
      <c r="H72" s="51">
        <v>5455.55</v>
      </c>
      <c r="I72" s="51">
        <f t="shared" si="31"/>
        <v>8283.32</v>
      </c>
      <c r="J72" s="47">
        <f t="shared" si="17"/>
        <v>118.57503593044095</v>
      </c>
      <c r="K72" s="47">
        <f t="shared" si="18"/>
        <v>80.498736637512152</v>
      </c>
    </row>
    <row r="73" spans="2:11">
      <c r="B73" s="11" t="s">
        <v>153</v>
      </c>
      <c r="C73" s="11" t="s">
        <v>197</v>
      </c>
      <c r="D73" s="47">
        <v>3929.26</v>
      </c>
      <c r="E73" s="51">
        <v>5910</v>
      </c>
      <c r="F73" s="51">
        <v>5910</v>
      </c>
      <c r="G73" s="51">
        <v>4651.55</v>
      </c>
      <c r="H73" s="51">
        <v>229.94</v>
      </c>
      <c r="I73" s="51">
        <f t="shared" si="31"/>
        <v>4881.49</v>
      </c>
      <c r="J73" s="47">
        <f t="shared" si="17"/>
        <v>124.23433420033288</v>
      </c>
      <c r="K73" s="47">
        <f t="shared" si="18"/>
        <v>82.597123519458535</v>
      </c>
    </row>
    <row r="74" spans="2:11">
      <c r="B74" s="11" t="s">
        <v>154</v>
      </c>
      <c r="C74" s="11" t="s">
        <v>198</v>
      </c>
      <c r="D74" s="47">
        <v>16655.84</v>
      </c>
      <c r="E74" s="51">
        <v>26290</v>
      </c>
      <c r="F74" s="51">
        <v>26290</v>
      </c>
      <c r="G74" s="51">
        <v>10951.98</v>
      </c>
      <c r="H74" s="51">
        <v>7142.8</v>
      </c>
      <c r="I74" s="51">
        <f t="shared" si="31"/>
        <v>18094.78</v>
      </c>
      <c r="J74" s="47">
        <f t="shared" si="17"/>
        <v>108.63925205813696</v>
      </c>
      <c r="K74" s="47">
        <f t="shared" si="18"/>
        <v>68.82761506276151</v>
      </c>
    </row>
    <row r="75" spans="2:11">
      <c r="B75" s="11" t="s">
        <v>155</v>
      </c>
      <c r="C75" s="11" t="s">
        <v>199</v>
      </c>
      <c r="D75" s="47">
        <v>2696.8</v>
      </c>
      <c r="E75" s="51">
        <v>2990</v>
      </c>
      <c r="F75" s="51">
        <v>2990</v>
      </c>
      <c r="G75" s="51">
        <v>1116.0899999999999</v>
      </c>
      <c r="H75" s="51">
        <v>1143.49</v>
      </c>
      <c r="I75" s="51">
        <f t="shared" si="31"/>
        <v>2259.58</v>
      </c>
      <c r="J75" s="47">
        <f t="shared" si="17"/>
        <v>83.787451794719658</v>
      </c>
      <c r="K75" s="47">
        <f t="shared" si="18"/>
        <v>75.571237458193977</v>
      </c>
    </row>
    <row r="76" spans="2:11">
      <c r="B76" s="11" t="s">
        <v>156</v>
      </c>
      <c r="C76" s="11" t="s">
        <v>200</v>
      </c>
      <c r="D76" s="47">
        <v>2427.6799999999998</v>
      </c>
      <c r="E76" s="51">
        <v>14360</v>
      </c>
      <c r="F76" s="51">
        <v>14360</v>
      </c>
      <c r="G76" s="51">
        <v>1939.52</v>
      </c>
      <c r="H76" s="51">
        <v>1335.84</v>
      </c>
      <c r="I76" s="51">
        <f t="shared" si="31"/>
        <v>3275.3599999999997</v>
      </c>
      <c r="J76" s="47">
        <f t="shared" si="17"/>
        <v>134.91728728662756</v>
      </c>
      <c r="K76" s="47">
        <f t="shared" si="18"/>
        <v>22.808913649025069</v>
      </c>
    </row>
    <row r="77" spans="2:11" s="7" customFormat="1">
      <c r="B77" s="15" t="s">
        <v>157</v>
      </c>
      <c r="C77" s="15" t="s">
        <v>201</v>
      </c>
      <c r="D77" s="46">
        <f>SUM(D78:D84)</f>
        <v>14323.93</v>
      </c>
      <c r="E77" s="46">
        <f t="shared" ref="E77:I77" si="32">SUM(E78:E84)</f>
        <v>46030</v>
      </c>
      <c r="F77" s="46">
        <f t="shared" si="32"/>
        <v>46030</v>
      </c>
      <c r="G77" s="46">
        <f t="shared" si="32"/>
        <v>12756.739999999998</v>
      </c>
      <c r="H77" s="46">
        <f t="shared" si="32"/>
        <v>8661.9600000000009</v>
      </c>
      <c r="I77" s="46">
        <f t="shared" si="32"/>
        <v>21418.699999999997</v>
      </c>
      <c r="J77" s="46">
        <f t="shared" si="17"/>
        <v>149.53088991638467</v>
      </c>
      <c r="K77" s="46">
        <f t="shared" si="18"/>
        <v>46.532044318922431</v>
      </c>
    </row>
    <row r="78" spans="2:11">
      <c r="B78" s="11" t="s">
        <v>158</v>
      </c>
      <c r="C78" s="11" t="s">
        <v>202</v>
      </c>
      <c r="D78" s="47">
        <v>5551.54</v>
      </c>
      <c r="E78" s="51">
        <v>2750</v>
      </c>
      <c r="F78" s="51">
        <v>2750</v>
      </c>
      <c r="G78" s="51">
        <v>1504.52</v>
      </c>
      <c r="H78" s="51">
        <v>1556.4</v>
      </c>
      <c r="I78" s="51">
        <f t="shared" ref="I78:I84" si="33">G78+H78</f>
        <v>3060.92</v>
      </c>
      <c r="J78" s="47">
        <f t="shared" si="17"/>
        <v>55.136412599026571</v>
      </c>
      <c r="K78" s="47">
        <f t="shared" si="18"/>
        <v>111.30618181818181</v>
      </c>
    </row>
    <row r="79" spans="2:11">
      <c r="B79" s="11" t="s">
        <v>159</v>
      </c>
      <c r="C79" s="11" t="s">
        <v>203</v>
      </c>
      <c r="D79" s="47">
        <v>0</v>
      </c>
      <c r="E79" s="51">
        <v>1060</v>
      </c>
      <c r="F79" s="51">
        <v>1060</v>
      </c>
      <c r="G79" s="51">
        <v>0</v>
      </c>
      <c r="H79" s="51">
        <v>0</v>
      </c>
      <c r="I79" s="51">
        <f t="shared" si="33"/>
        <v>0</v>
      </c>
      <c r="J79" s="47">
        <v>0</v>
      </c>
      <c r="K79" s="47">
        <f t="shared" si="18"/>
        <v>0</v>
      </c>
    </row>
    <row r="80" spans="2:11">
      <c r="B80" s="11" t="s">
        <v>160</v>
      </c>
      <c r="C80" s="11" t="s">
        <v>204</v>
      </c>
      <c r="D80" s="47">
        <v>217.34</v>
      </c>
      <c r="E80" s="51">
        <v>270</v>
      </c>
      <c r="F80" s="51">
        <v>270</v>
      </c>
      <c r="G80" s="51">
        <v>142.76</v>
      </c>
      <c r="H80" s="51">
        <v>126.01</v>
      </c>
      <c r="I80" s="51">
        <f t="shared" si="33"/>
        <v>268.77</v>
      </c>
      <c r="J80" s="47">
        <f t="shared" si="17"/>
        <v>123.66338455875585</v>
      </c>
      <c r="K80" s="47">
        <f t="shared" si="18"/>
        <v>99.544444444444437</v>
      </c>
    </row>
    <row r="81" spans="2:11">
      <c r="B81" s="11" t="s">
        <v>161</v>
      </c>
      <c r="C81" s="11" t="s">
        <v>205</v>
      </c>
      <c r="D81" s="47">
        <v>283.7</v>
      </c>
      <c r="E81" s="51">
        <v>330</v>
      </c>
      <c r="F81" s="51">
        <v>330</v>
      </c>
      <c r="G81" s="51">
        <v>170.3</v>
      </c>
      <c r="H81" s="51">
        <v>117.21</v>
      </c>
      <c r="I81" s="51">
        <f t="shared" si="33"/>
        <v>287.51</v>
      </c>
      <c r="J81" s="47">
        <f t="shared" si="17"/>
        <v>101.34296792386324</v>
      </c>
      <c r="K81" s="47">
        <f t="shared" si="18"/>
        <v>87.124242424242425</v>
      </c>
    </row>
    <row r="82" spans="2:11">
      <c r="B82" s="11" t="s">
        <v>162</v>
      </c>
      <c r="C82" s="11" t="s">
        <v>206</v>
      </c>
      <c r="D82" s="47">
        <v>1501.43</v>
      </c>
      <c r="E82" s="51">
        <v>2200</v>
      </c>
      <c r="F82" s="51">
        <v>2200</v>
      </c>
      <c r="G82" s="51">
        <v>950.52</v>
      </c>
      <c r="H82" s="51">
        <v>867</v>
      </c>
      <c r="I82" s="51">
        <f t="shared" si="33"/>
        <v>1817.52</v>
      </c>
      <c r="J82" s="47">
        <f t="shared" si="17"/>
        <v>121.0525965246465</v>
      </c>
      <c r="K82" s="47">
        <f t="shared" si="18"/>
        <v>82.61454545454545</v>
      </c>
    </row>
    <row r="83" spans="2:11">
      <c r="B83" s="11" t="s">
        <v>163</v>
      </c>
      <c r="C83" s="11" t="s">
        <v>207</v>
      </c>
      <c r="D83" s="47">
        <v>734.12</v>
      </c>
      <c r="E83" s="51">
        <v>18000</v>
      </c>
      <c r="F83" s="51">
        <v>18000</v>
      </c>
      <c r="G83" s="51">
        <v>3238.45</v>
      </c>
      <c r="H83" s="51">
        <v>3536.81</v>
      </c>
      <c r="I83" s="51">
        <f t="shared" si="33"/>
        <v>6775.26</v>
      </c>
      <c r="J83" s="47">
        <f t="shared" si="17"/>
        <v>922.90906118890655</v>
      </c>
      <c r="K83" s="47">
        <f t="shared" si="18"/>
        <v>37.640333333333338</v>
      </c>
    </row>
    <row r="84" spans="2:11">
      <c r="B84" s="11" t="s">
        <v>164</v>
      </c>
      <c r="C84" s="11" t="s">
        <v>201</v>
      </c>
      <c r="D84" s="47">
        <v>6035.8</v>
      </c>
      <c r="E84" s="51">
        <v>21420</v>
      </c>
      <c r="F84" s="51">
        <v>21420</v>
      </c>
      <c r="G84" s="51">
        <v>6750.19</v>
      </c>
      <c r="H84" s="51">
        <v>2458.5300000000002</v>
      </c>
      <c r="I84" s="51">
        <f t="shared" si="33"/>
        <v>9208.7199999999993</v>
      </c>
      <c r="J84" s="47">
        <f t="shared" si="17"/>
        <v>152.5683422247258</v>
      </c>
      <c r="K84" s="47">
        <f t="shared" si="18"/>
        <v>42.991223155929035</v>
      </c>
    </row>
    <row r="85" spans="2:11" s="7" customFormat="1">
      <c r="B85" s="15" t="s">
        <v>165</v>
      </c>
      <c r="C85" s="15" t="s">
        <v>208</v>
      </c>
      <c r="D85" s="46">
        <f>D86</f>
        <v>1726.59</v>
      </c>
      <c r="E85" s="46">
        <f t="shared" ref="E85:I85" si="34">E86</f>
        <v>14790</v>
      </c>
      <c r="F85" s="46">
        <f t="shared" si="34"/>
        <v>14790</v>
      </c>
      <c r="G85" s="46">
        <f t="shared" si="34"/>
        <v>4182.9799999999996</v>
      </c>
      <c r="H85" s="46">
        <f t="shared" si="34"/>
        <v>3363.1200000000003</v>
      </c>
      <c r="I85" s="46">
        <f t="shared" si="34"/>
        <v>7546.1</v>
      </c>
      <c r="J85" s="46">
        <f t="shared" si="17"/>
        <v>437.05222432656285</v>
      </c>
      <c r="K85" s="46">
        <f t="shared" si="18"/>
        <v>51.021636240703181</v>
      </c>
    </row>
    <row r="86" spans="2:11" s="7" customFormat="1">
      <c r="B86" s="15" t="s">
        <v>166</v>
      </c>
      <c r="C86" s="15" t="s">
        <v>209</v>
      </c>
      <c r="D86" s="46">
        <f>D87+D88+D89</f>
        <v>1726.59</v>
      </c>
      <c r="E86" s="46">
        <f t="shared" ref="E86:I86" si="35">E87+E88+E89</f>
        <v>14790</v>
      </c>
      <c r="F86" s="46">
        <f t="shared" si="35"/>
        <v>14790</v>
      </c>
      <c r="G86" s="46">
        <f t="shared" si="35"/>
        <v>4182.9799999999996</v>
      </c>
      <c r="H86" s="46">
        <f t="shared" si="35"/>
        <v>3363.1200000000003</v>
      </c>
      <c r="I86" s="46">
        <f t="shared" si="35"/>
        <v>7546.1</v>
      </c>
      <c r="J86" s="46">
        <f t="shared" si="17"/>
        <v>437.05222432656285</v>
      </c>
      <c r="K86" s="46">
        <f t="shared" si="18"/>
        <v>51.021636240703181</v>
      </c>
    </row>
    <row r="87" spans="2:11">
      <c r="B87" s="11" t="s">
        <v>167</v>
      </c>
      <c r="C87" s="11" t="s">
        <v>210</v>
      </c>
      <c r="D87" s="47">
        <v>1360.1</v>
      </c>
      <c r="E87" s="51">
        <v>530</v>
      </c>
      <c r="F87" s="51">
        <v>530</v>
      </c>
      <c r="G87" s="51">
        <v>901.24</v>
      </c>
      <c r="H87" s="51">
        <v>614.32000000000005</v>
      </c>
      <c r="I87" s="51">
        <f t="shared" ref="I87:I89" si="36">G87+H87</f>
        <v>1515.56</v>
      </c>
      <c r="J87" s="47">
        <f t="shared" si="17"/>
        <v>111.43004190868319</v>
      </c>
      <c r="K87" s="47">
        <f t="shared" si="18"/>
        <v>285.95471698113204</v>
      </c>
    </row>
    <row r="88" spans="2:11">
      <c r="B88" s="11" t="s">
        <v>168</v>
      </c>
      <c r="C88" s="11" t="s">
        <v>211</v>
      </c>
      <c r="D88" s="47">
        <v>366.49</v>
      </c>
      <c r="E88" s="51">
        <v>14130</v>
      </c>
      <c r="F88" s="51">
        <v>14130</v>
      </c>
      <c r="G88" s="51">
        <v>3281.74</v>
      </c>
      <c r="H88" s="51">
        <v>2748.8</v>
      </c>
      <c r="I88" s="51">
        <f t="shared" si="36"/>
        <v>6030.54</v>
      </c>
      <c r="J88" s="47">
        <f t="shared" si="17"/>
        <v>1645.4855521296627</v>
      </c>
      <c r="K88" s="47">
        <f t="shared" si="18"/>
        <v>42.678980891719746</v>
      </c>
    </row>
    <row r="89" spans="2:11">
      <c r="B89" s="11" t="s">
        <v>169</v>
      </c>
      <c r="C89" s="11" t="s">
        <v>212</v>
      </c>
      <c r="D89" s="47">
        <v>0</v>
      </c>
      <c r="E89" s="51">
        <v>130</v>
      </c>
      <c r="F89" s="51">
        <v>130</v>
      </c>
      <c r="G89" s="51">
        <v>0</v>
      </c>
      <c r="H89" s="51">
        <v>0</v>
      </c>
      <c r="I89" s="51">
        <f t="shared" si="36"/>
        <v>0</v>
      </c>
      <c r="J89" s="47">
        <v>0</v>
      </c>
      <c r="K89" s="47">
        <f t="shared" si="18"/>
        <v>0</v>
      </c>
    </row>
    <row r="90" spans="2:11" s="7" customFormat="1" ht="25.5">
      <c r="B90" s="15" t="s">
        <v>170</v>
      </c>
      <c r="C90" s="15" t="s">
        <v>213</v>
      </c>
      <c r="D90" s="46">
        <f>D91</f>
        <v>0</v>
      </c>
      <c r="E90" s="46">
        <f t="shared" ref="E90:I90" si="37">E91</f>
        <v>30940</v>
      </c>
      <c r="F90" s="46">
        <f t="shared" si="37"/>
        <v>30940</v>
      </c>
      <c r="G90" s="46">
        <f t="shared" si="37"/>
        <v>1140</v>
      </c>
      <c r="H90" s="46">
        <f t="shared" si="37"/>
        <v>34813.4</v>
      </c>
      <c r="I90" s="46">
        <f t="shared" si="37"/>
        <v>35953.4</v>
      </c>
      <c r="J90" s="46">
        <v>0</v>
      </c>
      <c r="K90" s="46">
        <f t="shared" si="18"/>
        <v>116.20361990950228</v>
      </c>
    </row>
    <row r="91" spans="2:11" s="7" customFormat="1">
      <c r="B91" s="15" t="s">
        <v>171</v>
      </c>
      <c r="C91" s="15" t="s">
        <v>214</v>
      </c>
      <c r="D91" s="46">
        <f>D92+D93</f>
        <v>0</v>
      </c>
      <c r="E91" s="46">
        <f t="shared" ref="E91:I91" si="38">E92+E93</f>
        <v>30940</v>
      </c>
      <c r="F91" s="46">
        <f t="shared" si="38"/>
        <v>30940</v>
      </c>
      <c r="G91" s="46">
        <f t="shared" si="38"/>
        <v>1140</v>
      </c>
      <c r="H91" s="46">
        <f t="shared" si="38"/>
        <v>34813.4</v>
      </c>
      <c r="I91" s="46">
        <f t="shared" si="38"/>
        <v>35953.4</v>
      </c>
      <c r="J91" s="46">
        <v>0</v>
      </c>
      <c r="K91" s="46">
        <f t="shared" si="18"/>
        <v>116.20361990950228</v>
      </c>
    </row>
    <row r="92" spans="2:11">
      <c r="B92" s="11" t="s">
        <v>172</v>
      </c>
      <c r="C92" s="11" t="s">
        <v>215</v>
      </c>
      <c r="D92" s="47">
        <v>0</v>
      </c>
      <c r="E92" s="51">
        <v>530</v>
      </c>
      <c r="F92" s="51">
        <v>530</v>
      </c>
      <c r="G92" s="51">
        <v>1140</v>
      </c>
      <c r="H92" s="51">
        <v>0</v>
      </c>
      <c r="I92" s="51">
        <f t="shared" ref="I92:I93" si="39">G92+H92</f>
        <v>1140</v>
      </c>
      <c r="J92" s="47">
        <v>0</v>
      </c>
      <c r="K92" s="47">
        <f t="shared" si="18"/>
        <v>215.09433962264151</v>
      </c>
    </row>
    <row r="93" spans="2:11">
      <c r="B93" s="11" t="s">
        <v>173</v>
      </c>
      <c r="C93" s="11" t="s">
        <v>216</v>
      </c>
      <c r="D93" s="47">
        <v>0</v>
      </c>
      <c r="E93" s="51">
        <v>30410</v>
      </c>
      <c r="F93" s="51">
        <v>30410</v>
      </c>
      <c r="G93" s="51">
        <v>0</v>
      </c>
      <c r="H93" s="51">
        <v>34813.4</v>
      </c>
      <c r="I93" s="51">
        <f t="shared" si="39"/>
        <v>34813.4</v>
      </c>
      <c r="J93" s="47">
        <v>0</v>
      </c>
      <c r="K93" s="47">
        <f t="shared" si="18"/>
        <v>114.48010522854324</v>
      </c>
    </row>
    <row r="94" spans="2:11" s="7" customFormat="1">
      <c r="B94" s="15" t="s">
        <v>174</v>
      </c>
      <c r="C94" s="15" t="s">
        <v>217</v>
      </c>
      <c r="D94" s="46">
        <f>D95</f>
        <v>0</v>
      </c>
      <c r="E94" s="46">
        <f t="shared" ref="E94:I95" si="40">E95</f>
        <v>1020</v>
      </c>
      <c r="F94" s="46">
        <f t="shared" si="40"/>
        <v>1020</v>
      </c>
      <c r="G94" s="46">
        <f t="shared" si="40"/>
        <v>1023.75</v>
      </c>
      <c r="H94" s="46">
        <f t="shared" si="40"/>
        <v>0</v>
      </c>
      <c r="I94" s="46">
        <f t="shared" si="40"/>
        <v>1023.75</v>
      </c>
      <c r="J94" s="46">
        <v>0</v>
      </c>
      <c r="K94" s="46">
        <f t="shared" si="18"/>
        <v>100.36764705882352</v>
      </c>
    </row>
    <row r="95" spans="2:11" s="7" customFormat="1">
      <c r="B95" s="15" t="s">
        <v>175</v>
      </c>
      <c r="C95" s="15" t="s">
        <v>119</v>
      </c>
      <c r="D95" s="46">
        <f>D96</f>
        <v>0</v>
      </c>
      <c r="E95" s="46">
        <f t="shared" si="40"/>
        <v>1020</v>
      </c>
      <c r="F95" s="46">
        <f t="shared" si="40"/>
        <v>1020</v>
      </c>
      <c r="G95" s="46">
        <f t="shared" si="40"/>
        <v>1023.75</v>
      </c>
      <c r="H95" s="46">
        <f t="shared" si="40"/>
        <v>0</v>
      </c>
      <c r="I95" s="46">
        <f t="shared" si="40"/>
        <v>1023.75</v>
      </c>
      <c r="J95" s="46">
        <v>0</v>
      </c>
      <c r="K95" s="46">
        <f t="shared" si="18"/>
        <v>100.36764705882352</v>
      </c>
    </row>
    <row r="96" spans="2:11">
      <c r="B96" s="11" t="s">
        <v>176</v>
      </c>
      <c r="C96" s="11" t="s">
        <v>218</v>
      </c>
      <c r="D96" s="47">
        <v>0</v>
      </c>
      <c r="E96" s="51">
        <v>1020</v>
      </c>
      <c r="F96" s="51">
        <v>1020</v>
      </c>
      <c r="G96" s="51">
        <v>1023.75</v>
      </c>
      <c r="H96" s="51">
        <v>0</v>
      </c>
      <c r="I96" s="51">
        <f t="shared" ref="I96" si="41">G96+H96</f>
        <v>1023.75</v>
      </c>
      <c r="J96" s="47">
        <v>0</v>
      </c>
      <c r="K96" s="47">
        <f t="shared" si="18"/>
        <v>100.36764705882352</v>
      </c>
    </row>
    <row r="97" spans="2:11">
      <c r="B97" s="15" t="s">
        <v>124</v>
      </c>
      <c r="C97" s="15" t="s">
        <v>6</v>
      </c>
      <c r="D97" s="50">
        <f>D98+D101</f>
        <v>26187.760000000002</v>
      </c>
      <c r="E97" s="50">
        <f t="shared" ref="E97:I97" si="42">E98+E101</f>
        <v>43340</v>
      </c>
      <c r="F97" s="50">
        <f t="shared" si="42"/>
        <v>43340</v>
      </c>
      <c r="G97" s="50">
        <f t="shared" si="42"/>
        <v>1436.59</v>
      </c>
      <c r="H97" s="50">
        <f t="shared" si="42"/>
        <v>41833.149999999994</v>
      </c>
      <c r="I97" s="50">
        <f t="shared" si="42"/>
        <v>43269.74</v>
      </c>
      <c r="J97" s="47">
        <f t="shared" si="17"/>
        <v>165.22887028138334</v>
      </c>
      <c r="K97" s="47">
        <f t="shared" si="18"/>
        <v>99.837886479003231</v>
      </c>
    </row>
    <row r="98" spans="2:11">
      <c r="B98" s="15" t="s">
        <v>59</v>
      </c>
      <c r="C98" s="15" t="s">
        <v>7</v>
      </c>
      <c r="D98" s="48">
        <f>D99</f>
        <v>0</v>
      </c>
      <c r="E98" s="48">
        <f t="shared" ref="E98:I98" si="43">E99</f>
        <v>400</v>
      </c>
      <c r="F98" s="48">
        <f t="shared" si="43"/>
        <v>400</v>
      </c>
      <c r="G98" s="48">
        <f t="shared" si="43"/>
        <v>0</v>
      </c>
      <c r="H98" s="48">
        <f t="shared" si="43"/>
        <v>0</v>
      </c>
      <c r="I98" s="48">
        <f t="shared" si="43"/>
        <v>0</v>
      </c>
      <c r="J98" s="46">
        <v>0</v>
      </c>
      <c r="K98" s="46">
        <f t="shared" si="18"/>
        <v>0</v>
      </c>
    </row>
    <row r="99" spans="2:11">
      <c r="B99" s="15" t="s">
        <v>60</v>
      </c>
      <c r="C99" s="15" t="s">
        <v>73</v>
      </c>
      <c r="D99" s="48">
        <f>D100</f>
        <v>0</v>
      </c>
      <c r="E99" s="48">
        <f t="shared" ref="E99:I99" si="44">E100</f>
        <v>400</v>
      </c>
      <c r="F99" s="48">
        <f t="shared" si="44"/>
        <v>400</v>
      </c>
      <c r="G99" s="48">
        <f t="shared" si="44"/>
        <v>0</v>
      </c>
      <c r="H99" s="48">
        <f t="shared" si="44"/>
        <v>0</v>
      </c>
      <c r="I99" s="48">
        <f t="shared" si="44"/>
        <v>0</v>
      </c>
      <c r="J99" s="46">
        <v>0</v>
      </c>
      <c r="K99" s="46">
        <f t="shared" si="18"/>
        <v>0</v>
      </c>
    </row>
    <row r="100" spans="2:11">
      <c r="B100" s="11" t="s">
        <v>61</v>
      </c>
      <c r="C100" s="11" t="s">
        <v>74</v>
      </c>
      <c r="D100" s="49">
        <v>0</v>
      </c>
      <c r="E100" s="51">
        <v>400</v>
      </c>
      <c r="F100" s="51">
        <v>400</v>
      </c>
      <c r="G100" s="51">
        <v>0</v>
      </c>
      <c r="H100" s="51">
        <v>0</v>
      </c>
      <c r="I100" s="51">
        <f t="shared" ref="I100" si="45">G100+H100</f>
        <v>0</v>
      </c>
      <c r="J100" s="47">
        <v>0</v>
      </c>
      <c r="K100" s="47">
        <f t="shared" si="18"/>
        <v>0</v>
      </c>
    </row>
    <row r="101" spans="2:11">
      <c r="B101" s="15" t="s">
        <v>62</v>
      </c>
      <c r="C101" s="15" t="s">
        <v>75</v>
      </c>
      <c r="D101" s="48">
        <f>D102+D104+D110</f>
        <v>26187.760000000002</v>
      </c>
      <c r="E101" s="48">
        <f t="shared" ref="E101:I101" si="46">E102+E104+E110</f>
        <v>42940</v>
      </c>
      <c r="F101" s="48">
        <f t="shared" si="46"/>
        <v>42940</v>
      </c>
      <c r="G101" s="48">
        <f t="shared" si="46"/>
        <v>1436.59</v>
      </c>
      <c r="H101" s="48">
        <f t="shared" si="46"/>
        <v>41833.149999999994</v>
      </c>
      <c r="I101" s="48">
        <f t="shared" si="46"/>
        <v>43269.74</v>
      </c>
      <c r="J101" s="46">
        <f t="shared" si="17"/>
        <v>165.22887028138334</v>
      </c>
      <c r="K101" s="46">
        <f t="shared" si="18"/>
        <v>100.76790870982765</v>
      </c>
    </row>
    <row r="102" spans="2:11">
      <c r="B102" s="15" t="s">
        <v>63</v>
      </c>
      <c r="C102" s="15" t="s">
        <v>76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6">
        <v>0</v>
      </c>
      <c r="K102" s="46">
        <v>0</v>
      </c>
    </row>
    <row r="103" spans="2:11">
      <c r="B103" s="11" t="s">
        <v>64</v>
      </c>
      <c r="C103" s="11" t="s">
        <v>77</v>
      </c>
      <c r="D103" s="49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f t="shared" ref="I103" si="47">G103+H103</f>
        <v>0</v>
      </c>
      <c r="J103" s="47">
        <v>0</v>
      </c>
      <c r="K103" s="47">
        <v>0</v>
      </c>
    </row>
    <row r="104" spans="2:11">
      <c r="B104" s="15" t="s">
        <v>65</v>
      </c>
      <c r="C104" s="15" t="s">
        <v>78</v>
      </c>
      <c r="D104" s="48">
        <f>D105+D106+D107+D108+D109</f>
        <v>840.65000000000009</v>
      </c>
      <c r="E104" s="48">
        <f t="shared" ref="E104:I104" si="48">E105+E106+E107+E108+E109</f>
        <v>10120</v>
      </c>
      <c r="F104" s="48">
        <f t="shared" si="48"/>
        <v>10120</v>
      </c>
      <c r="G104" s="48">
        <f t="shared" si="48"/>
        <v>1181.0999999999999</v>
      </c>
      <c r="H104" s="48">
        <f t="shared" si="48"/>
        <v>21500.12</v>
      </c>
      <c r="I104" s="48">
        <f t="shared" si="48"/>
        <v>22681.219999999998</v>
      </c>
      <c r="J104" s="46">
        <f t="shared" si="17"/>
        <v>2698.057455540355</v>
      </c>
      <c r="K104" s="46">
        <f t="shared" si="18"/>
        <v>224.12272727272727</v>
      </c>
    </row>
    <row r="105" spans="2:11">
      <c r="B105" s="11" t="s">
        <v>66</v>
      </c>
      <c r="C105" s="11" t="s">
        <v>79</v>
      </c>
      <c r="D105" s="49">
        <v>452.67</v>
      </c>
      <c r="E105" s="51">
        <v>6820</v>
      </c>
      <c r="F105" s="51">
        <v>6820</v>
      </c>
      <c r="G105" s="51">
        <v>568.75</v>
      </c>
      <c r="H105" s="51">
        <v>21075.119999999999</v>
      </c>
      <c r="I105" s="51">
        <f t="shared" ref="I105:I109" si="49">G105+H105</f>
        <v>21643.87</v>
      </c>
      <c r="J105" s="47">
        <f t="shared" si="17"/>
        <v>4781.3793712859251</v>
      </c>
      <c r="K105" s="47">
        <f t="shared" si="18"/>
        <v>317.3587976539589</v>
      </c>
    </row>
    <row r="106" spans="2:11">
      <c r="B106" s="11" t="s">
        <v>67</v>
      </c>
      <c r="C106" s="11" t="s">
        <v>80</v>
      </c>
      <c r="D106" s="49">
        <v>0</v>
      </c>
      <c r="E106" s="51">
        <v>1000</v>
      </c>
      <c r="F106" s="51">
        <v>1000</v>
      </c>
      <c r="G106" s="51">
        <v>612.35</v>
      </c>
      <c r="H106" s="51">
        <v>0</v>
      </c>
      <c r="I106" s="51">
        <f t="shared" si="49"/>
        <v>612.35</v>
      </c>
      <c r="J106" s="47">
        <v>0</v>
      </c>
      <c r="K106" s="47">
        <f t="shared" si="18"/>
        <v>61.235000000000007</v>
      </c>
    </row>
    <row r="107" spans="2:11">
      <c r="B107" s="11" t="s">
        <v>68</v>
      </c>
      <c r="C107" s="11" t="s">
        <v>81</v>
      </c>
      <c r="D107" s="49">
        <v>0</v>
      </c>
      <c r="E107" s="51">
        <v>1300</v>
      </c>
      <c r="F107" s="51">
        <v>1300</v>
      </c>
      <c r="G107" s="51">
        <v>0</v>
      </c>
      <c r="H107" s="51">
        <v>425</v>
      </c>
      <c r="I107" s="51">
        <f t="shared" si="49"/>
        <v>425</v>
      </c>
      <c r="J107" s="47">
        <v>0</v>
      </c>
      <c r="K107" s="47">
        <f t="shared" si="18"/>
        <v>32.692307692307693</v>
      </c>
    </row>
    <row r="108" spans="2:11">
      <c r="B108" s="11" t="s">
        <v>69</v>
      </c>
      <c r="C108" s="11" t="s">
        <v>82</v>
      </c>
      <c r="D108" s="49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f t="shared" si="49"/>
        <v>0</v>
      </c>
      <c r="J108" s="47">
        <v>0</v>
      </c>
      <c r="K108" s="47">
        <v>0</v>
      </c>
    </row>
    <row r="109" spans="2:11">
      <c r="B109" s="11" t="s">
        <v>70</v>
      </c>
      <c r="C109" s="11" t="s">
        <v>83</v>
      </c>
      <c r="D109" s="49">
        <v>387.98</v>
      </c>
      <c r="E109" s="51">
        <v>1000</v>
      </c>
      <c r="F109" s="51">
        <v>1000</v>
      </c>
      <c r="G109" s="51">
        <v>0</v>
      </c>
      <c r="H109" s="51">
        <v>0</v>
      </c>
      <c r="I109" s="51">
        <f t="shared" si="49"/>
        <v>0</v>
      </c>
      <c r="J109" s="47">
        <f t="shared" ref="J109:J111" si="50">(I109/D109)*100</f>
        <v>0</v>
      </c>
      <c r="K109" s="47">
        <f t="shared" ref="K109:K111" si="51">(I109/F109)*100</f>
        <v>0</v>
      </c>
    </row>
    <row r="110" spans="2:11">
      <c r="B110" s="15" t="s">
        <v>71</v>
      </c>
      <c r="C110" s="15" t="s">
        <v>84</v>
      </c>
      <c r="D110" s="48">
        <f>D111</f>
        <v>25347.11</v>
      </c>
      <c r="E110" s="48">
        <f t="shared" ref="E110:I110" si="52">E111</f>
        <v>32820</v>
      </c>
      <c r="F110" s="48">
        <f t="shared" si="52"/>
        <v>32820</v>
      </c>
      <c r="G110" s="48">
        <f t="shared" si="52"/>
        <v>255.49</v>
      </c>
      <c r="H110" s="48">
        <f t="shared" si="52"/>
        <v>20333.03</v>
      </c>
      <c r="I110" s="48">
        <f t="shared" si="52"/>
        <v>20588.52</v>
      </c>
      <c r="J110" s="46">
        <f t="shared" si="50"/>
        <v>81.22630153891312</v>
      </c>
      <c r="K110" s="46">
        <f t="shared" si="51"/>
        <v>62.731627056672764</v>
      </c>
    </row>
    <row r="111" spans="2:11">
      <c r="B111" s="11" t="s">
        <v>72</v>
      </c>
      <c r="C111" s="11" t="s">
        <v>85</v>
      </c>
      <c r="D111" s="49">
        <v>25347.11</v>
      </c>
      <c r="E111" s="51">
        <v>32820</v>
      </c>
      <c r="F111" s="51">
        <v>32820</v>
      </c>
      <c r="G111" s="51">
        <v>255.49</v>
      </c>
      <c r="H111" s="51">
        <v>20333.03</v>
      </c>
      <c r="I111" s="51">
        <f t="shared" ref="I111" si="53">G111+H111</f>
        <v>20588.52</v>
      </c>
      <c r="J111" s="47">
        <f t="shared" si="50"/>
        <v>81.22630153891312</v>
      </c>
      <c r="K111" s="47">
        <f t="shared" si="51"/>
        <v>62.731627056672764</v>
      </c>
    </row>
  </sheetData>
  <mergeCells count="9">
    <mergeCell ref="B9:C9"/>
    <mergeCell ref="B10:C10"/>
    <mergeCell ref="B42:C42"/>
    <mergeCell ref="B43:C43"/>
    <mergeCell ref="B2:K2"/>
    <mergeCell ref="B4:K4"/>
    <mergeCell ref="B6:K6"/>
    <mergeCell ref="B8:F8"/>
    <mergeCell ref="B41:F41"/>
  </mergeCells>
  <pageMargins left="3.937007874015748E-2" right="3.937007874015748E-2" top="0.35433070866141736" bottom="0.35433070866141736" header="0.31496062992125984" footer="0.31496062992125984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6"/>
  <sheetViews>
    <sheetView workbookViewId="0">
      <selection activeCell="B2" sqref="B2:J2"/>
    </sheetView>
  </sheetViews>
  <sheetFormatPr defaultRowHeight="15"/>
  <cols>
    <col min="1" max="1" width="1.85546875" customWidth="1"/>
    <col min="2" max="2" width="68.85546875" style="53" customWidth="1"/>
    <col min="3" max="8" width="13.7109375" style="53" customWidth="1"/>
    <col min="9" max="10" width="10.7109375" style="53" customWidth="1"/>
  </cols>
  <sheetData>
    <row r="1" spans="2:10" ht="18">
      <c r="B1" s="52"/>
      <c r="C1" s="52"/>
      <c r="D1" s="52"/>
      <c r="E1" s="52"/>
      <c r="F1" s="54"/>
      <c r="G1" s="54"/>
      <c r="H1" s="54"/>
      <c r="I1" s="54"/>
      <c r="J1" s="54"/>
    </row>
    <row r="2" spans="2:10" ht="15.75" customHeight="1">
      <c r="B2" s="111" t="s">
        <v>31</v>
      </c>
      <c r="C2" s="111"/>
      <c r="D2" s="111"/>
      <c r="E2" s="111"/>
      <c r="F2" s="111"/>
      <c r="G2" s="111"/>
      <c r="H2" s="111"/>
      <c r="I2" s="111"/>
      <c r="J2" s="111"/>
    </row>
    <row r="3" spans="2:10" ht="18">
      <c r="B3" s="52"/>
      <c r="C3" s="52"/>
      <c r="D3" s="52"/>
      <c r="E3" s="52"/>
      <c r="F3" s="54"/>
      <c r="G3" s="54"/>
      <c r="H3" s="54"/>
      <c r="I3" s="54"/>
      <c r="J3" s="54"/>
    </row>
    <row r="4" spans="2:10" ht="51">
      <c r="B4" s="70" t="s">
        <v>8</v>
      </c>
      <c r="C4" s="70" t="s">
        <v>303</v>
      </c>
      <c r="D4" s="70" t="s">
        <v>39</v>
      </c>
      <c r="E4" s="70" t="s">
        <v>37</v>
      </c>
      <c r="F4" s="70" t="s">
        <v>291</v>
      </c>
      <c r="G4" s="70" t="s">
        <v>305</v>
      </c>
      <c r="H4" s="70" t="s">
        <v>304</v>
      </c>
      <c r="I4" s="70" t="s">
        <v>15</v>
      </c>
      <c r="J4" s="70" t="s">
        <v>38</v>
      </c>
    </row>
    <row r="5" spans="2:10">
      <c r="B5" s="70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  <c r="I5" s="70" t="s">
        <v>295</v>
      </c>
      <c r="J5" s="70" t="s">
        <v>296</v>
      </c>
    </row>
    <row r="6" spans="2:10">
      <c r="B6" s="22" t="s">
        <v>30</v>
      </c>
      <c r="C6" s="71">
        <f>C7+C10+C12+C14+C17+C19</f>
        <v>1381673.16</v>
      </c>
      <c r="D6" s="71">
        <f t="shared" ref="D6:H6" si="0">D7+D10+D12+D14+D17+D19</f>
        <v>1821740</v>
      </c>
      <c r="E6" s="71">
        <f t="shared" si="0"/>
        <v>1821740</v>
      </c>
      <c r="F6" s="71">
        <f t="shared" si="0"/>
        <v>791846.66</v>
      </c>
      <c r="G6" s="71">
        <f t="shared" si="0"/>
        <v>927128.68</v>
      </c>
      <c r="H6" s="71">
        <f t="shared" si="0"/>
        <v>1718975.3399999999</v>
      </c>
      <c r="I6" s="72">
        <f>(H6/C6)*100</f>
        <v>124.41258828535106</v>
      </c>
      <c r="J6" s="72">
        <f>(H6/E6)*100</f>
        <v>94.358983169936423</v>
      </c>
    </row>
    <row r="7" spans="2:10" s="7" customFormat="1">
      <c r="B7" s="17" t="s">
        <v>246</v>
      </c>
      <c r="C7" s="71">
        <f>C8+C9</f>
        <v>290344.82</v>
      </c>
      <c r="D7" s="71">
        <f t="shared" ref="D7:H7" si="1">D8+D9</f>
        <v>364710</v>
      </c>
      <c r="E7" s="71">
        <f t="shared" si="1"/>
        <v>364710</v>
      </c>
      <c r="F7" s="71">
        <f t="shared" si="1"/>
        <v>152170.65</v>
      </c>
      <c r="G7" s="71">
        <f t="shared" si="1"/>
        <v>244357.87</v>
      </c>
      <c r="H7" s="71">
        <f t="shared" si="1"/>
        <v>396528.52</v>
      </c>
      <c r="I7" s="72">
        <f t="shared" ref="I7:I34" si="2">(H7/C7)*100</f>
        <v>136.57158409094401</v>
      </c>
      <c r="J7" s="72">
        <f t="shared" ref="J7:J36" si="3">(H7/E7)*100</f>
        <v>108.72433440267611</v>
      </c>
    </row>
    <row r="8" spans="2:10">
      <c r="B8" s="16" t="s">
        <v>247</v>
      </c>
      <c r="C8" s="73">
        <v>215210.39</v>
      </c>
      <c r="D8" s="74">
        <v>266770</v>
      </c>
      <c r="E8" s="74">
        <v>266770</v>
      </c>
      <c r="F8" s="74">
        <v>107755.78</v>
      </c>
      <c r="G8" s="74">
        <v>203303.23</v>
      </c>
      <c r="H8" s="74">
        <f>F8+G8</f>
        <v>311059.01</v>
      </c>
      <c r="I8" s="75">
        <f t="shared" si="2"/>
        <v>144.53717127690723</v>
      </c>
      <c r="J8" s="75">
        <f t="shared" si="3"/>
        <v>116.60194549612027</v>
      </c>
    </row>
    <row r="9" spans="2:10">
      <c r="B9" s="16" t="s">
        <v>248</v>
      </c>
      <c r="C9" s="73">
        <v>75134.429999999993</v>
      </c>
      <c r="D9" s="74">
        <v>97940</v>
      </c>
      <c r="E9" s="74">
        <v>97940</v>
      </c>
      <c r="F9" s="74">
        <v>44414.87</v>
      </c>
      <c r="G9" s="74">
        <v>41054.639999999999</v>
      </c>
      <c r="H9" s="74">
        <f>F9+G9</f>
        <v>85469.510000000009</v>
      </c>
      <c r="I9" s="75">
        <f t="shared" si="2"/>
        <v>113.75545139558525</v>
      </c>
      <c r="J9" s="75">
        <f t="shared" si="3"/>
        <v>87.267214621196672</v>
      </c>
    </row>
    <row r="10" spans="2:10" s="7" customFormat="1">
      <c r="B10" s="17" t="s">
        <v>232</v>
      </c>
      <c r="C10" s="71">
        <f>C11</f>
        <v>9169.2199999999993</v>
      </c>
      <c r="D10" s="71">
        <f t="shared" ref="D10:H10" si="4">D11</f>
        <v>25100</v>
      </c>
      <c r="E10" s="71">
        <f t="shared" si="4"/>
        <v>25100</v>
      </c>
      <c r="F10" s="71">
        <f t="shared" si="4"/>
        <v>14214.24</v>
      </c>
      <c r="G10" s="71">
        <f t="shared" si="4"/>
        <v>3822.83</v>
      </c>
      <c r="H10" s="71">
        <f t="shared" si="4"/>
        <v>18037.07</v>
      </c>
      <c r="I10" s="72">
        <f t="shared" si="2"/>
        <v>196.71324278400999</v>
      </c>
      <c r="J10" s="72">
        <f t="shared" si="3"/>
        <v>71.860836653386457</v>
      </c>
    </row>
    <row r="11" spans="2:10">
      <c r="B11" s="16" t="s">
        <v>233</v>
      </c>
      <c r="C11" s="73">
        <v>9169.2199999999993</v>
      </c>
      <c r="D11" s="74">
        <v>25100</v>
      </c>
      <c r="E11" s="74">
        <v>25100</v>
      </c>
      <c r="F11" s="74">
        <v>14214.24</v>
      </c>
      <c r="G11" s="74">
        <v>3822.83</v>
      </c>
      <c r="H11" s="74">
        <f>F11+G11</f>
        <v>18037.07</v>
      </c>
      <c r="I11" s="75">
        <f t="shared" si="2"/>
        <v>196.71324278400999</v>
      </c>
      <c r="J11" s="75">
        <f t="shared" si="3"/>
        <v>71.860836653386457</v>
      </c>
    </row>
    <row r="12" spans="2:10" s="7" customFormat="1">
      <c r="B12" s="17" t="s">
        <v>234</v>
      </c>
      <c r="C12" s="71">
        <f>C13</f>
        <v>89044.28</v>
      </c>
      <c r="D12" s="71">
        <f t="shared" ref="D12:H12" si="5">D13</f>
        <v>77000</v>
      </c>
      <c r="E12" s="71">
        <f t="shared" si="5"/>
        <v>77000</v>
      </c>
      <c r="F12" s="71">
        <f t="shared" si="5"/>
        <v>39837.26</v>
      </c>
      <c r="G12" s="71">
        <f t="shared" si="5"/>
        <v>27428.43</v>
      </c>
      <c r="H12" s="71">
        <f t="shared" si="5"/>
        <v>67265.69</v>
      </c>
      <c r="I12" s="72">
        <f t="shared" si="2"/>
        <v>75.541842777548425</v>
      </c>
      <c r="J12" s="72">
        <f t="shared" si="3"/>
        <v>87.358038961038957</v>
      </c>
    </row>
    <row r="13" spans="2:10">
      <c r="B13" s="16" t="s">
        <v>235</v>
      </c>
      <c r="C13" s="73">
        <v>89044.28</v>
      </c>
      <c r="D13" s="74">
        <v>77000</v>
      </c>
      <c r="E13" s="74">
        <v>77000</v>
      </c>
      <c r="F13" s="74">
        <v>39837.26</v>
      </c>
      <c r="G13" s="74">
        <v>27428.43</v>
      </c>
      <c r="H13" s="74">
        <f>F13+G13</f>
        <v>67265.69</v>
      </c>
      <c r="I13" s="75">
        <f t="shared" si="2"/>
        <v>75.541842777548425</v>
      </c>
      <c r="J13" s="75">
        <f t="shared" si="3"/>
        <v>87.358038961038957</v>
      </c>
    </row>
    <row r="14" spans="2:10" s="7" customFormat="1">
      <c r="B14" s="17" t="s">
        <v>236</v>
      </c>
      <c r="C14" s="71">
        <f>C15+C16</f>
        <v>990803.60000000009</v>
      </c>
      <c r="D14" s="71">
        <f t="shared" ref="D14:H14" si="6">D15+D16</f>
        <v>1351830</v>
      </c>
      <c r="E14" s="71">
        <f t="shared" si="6"/>
        <v>1351830</v>
      </c>
      <c r="F14" s="71">
        <f t="shared" si="6"/>
        <v>582957.9</v>
      </c>
      <c r="G14" s="71">
        <f t="shared" si="6"/>
        <v>651519.55000000005</v>
      </c>
      <c r="H14" s="71">
        <f t="shared" si="6"/>
        <v>1234477.45</v>
      </c>
      <c r="I14" s="72">
        <f t="shared" si="2"/>
        <v>124.593557189336</v>
      </c>
      <c r="J14" s="72">
        <f t="shared" si="3"/>
        <v>91.318986115118022</v>
      </c>
    </row>
    <row r="15" spans="2:10">
      <c r="B15" s="16" t="s">
        <v>237</v>
      </c>
      <c r="C15" s="73">
        <v>986078.67</v>
      </c>
      <c r="D15" s="74">
        <v>1349710</v>
      </c>
      <c r="E15" s="74">
        <v>1349710</v>
      </c>
      <c r="F15" s="74">
        <v>582133.65</v>
      </c>
      <c r="G15" s="74">
        <v>650461.06000000006</v>
      </c>
      <c r="H15" s="74">
        <f t="shared" ref="H15:H16" si="7">F15+G15</f>
        <v>1232594.71</v>
      </c>
      <c r="I15" s="75">
        <f t="shared" si="2"/>
        <v>124.99963212874283</v>
      </c>
      <c r="J15" s="75">
        <f t="shared" si="3"/>
        <v>91.322929370012815</v>
      </c>
    </row>
    <row r="16" spans="2:10">
      <c r="B16" s="16" t="s">
        <v>238</v>
      </c>
      <c r="C16" s="73">
        <v>4724.93</v>
      </c>
      <c r="D16" s="74">
        <v>2120</v>
      </c>
      <c r="E16" s="74">
        <v>2120</v>
      </c>
      <c r="F16" s="74">
        <v>824.25</v>
      </c>
      <c r="G16" s="74">
        <v>1058.49</v>
      </c>
      <c r="H16" s="74">
        <f t="shared" si="7"/>
        <v>1882.74</v>
      </c>
      <c r="I16" s="75">
        <f t="shared" si="2"/>
        <v>39.846939531379299</v>
      </c>
      <c r="J16" s="75">
        <f t="shared" si="3"/>
        <v>88.808490566037733</v>
      </c>
    </row>
    <row r="17" spans="2:10" s="7" customFormat="1">
      <c r="B17" s="17" t="s">
        <v>239</v>
      </c>
      <c r="C17" s="71">
        <f>C18</f>
        <v>2213.5500000000002</v>
      </c>
      <c r="D17" s="71">
        <f t="shared" ref="D17:H17" si="8">D18</f>
        <v>3000</v>
      </c>
      <c r="E17" s="71">
        <f t="shared" si="8"/>
        <v>3000</v>
      </c>
      <c r="F17" s="71">
        <f t="shared" si="8"/>
        <v>2625.91</v>
      </c>
      <c r="G17" s="71">
        <f t="shared" si="8"/>
        <v>0</v>
      </c>
      <c r="H17" s="71">
        <f t="shared" si="8"/>
        <v>2625.91</v>
      </c>
      <c r="I17" s="72">
        <f t="shared" si="2"/>
        <v>118.62889927943799</v>
      </c>
      <c r="J17" s="72">
        <f t="shared" si="3"/>
        <v>87.530333333333331</v>
      </c>
    </row>
    <row r="18" spans="2:10">
      <c r="B18" s="16" t="s">
        <v>240</v>
      </c>
      <c r="C18" s="73">
        <v>2213.5500000000002</v>
      </c>
      <c r="D18" s="74">
        <v>3000</v>
      </c>
      <c r="E18" s="74">
        <v>3000</v>
      </c>
      <c r="F18" s="74">
        <v>2625.91</v>
      </c>
      <c r="G18" s="74">
        <v>0</v>
      </c>
      <c r="H18" s="74">
        <f>F18+G18</f>
        <v>2625.91</v>
      </c>
      <c r="I18" s="75">
        <f t="shared" si="2"/>
        <v>118.62889927943799</v>
      </c>
      <c r="J18" s="75">
        <f t="shared" si="3"/>
        <v>87.530333333333331</v>
      </c>
    </row>
    <row r="19" spans="2:10" s="7" customFormat="1" ht="15" customHeight="1">
      <c r="B19" s="17" t="s">
        <v>241</v>
      </c>
      <c r="C19" s="71">
        <f>C20</f>
        <v>97.69</v>
      </c>
      <c r="D19" s="71">
        <f t="shared" ref="D19:H19" si="9">D20</f>
        <v>100</v>
      </c>
      <c r="E19" s="71">
        <f t="shared" si="9"/>
        <v>100</v>
      </c>
      <c r="F19" s="71">
        <f t="shared" si="9"/>
        <v>40.700000000000003</v>
      </c>
      <c r="G19" s="71">
        <f t="shared" si="9"/>
        <v>0</v>
      </c>
      <c r="H19" s="71">
        <f t="shared" si="9"/>
        <v>40.700000000000003</v>
      </c>
      <c r="I19" s="72">
        <f t="shared" si="2"/>
        <v>41.662401474050569</v>
      </c>
      <c r="J19" s="72">
        <f t="shared" si="3"/>
        <v>40.700000000000003</v>
      </c>
    </row>
    <row r="20" spans="2:10" ht="15" customHeight="1">
      <c r="B20" s="16" t="s">
        <v>242</v>
      </c>
      <c r="C20" s="73">
        <v>97.69</v>
      </c>
      <c r="D20" s="74">
        <v>100</v>
      </c>
      <c r="E20" s="74">
        <v>100</v>
      </c>
      <c r="F20" s="74">
        <v>40.700000000000003</v>
      </c>
      <c r="G20" s="74">
        <v>0</v>
      </c>
      <c r="H20" s="74">
        <f>F20+G20</f>
        <v>40.700000000000003</v>
      </c>
      <c r="I20" s="75">
        <f t="shared" si="2"/>
        <v>41.662401474050569</v>
      </c>
      <c r="J20" s="75">
        <f t="shared" si="3"/>
        <v>40.700000000000003</v>
      </c>
    </row>
    <row r="21" spans="2:10">
      <c r="B21" s="6"/>
      <c r="C21" s="73"/>
      <c r="D21" s="76"/>
      <c r="E21" s="76"/>
      <c r="F21" s="77"/>
      <c r="G21" s="77"/>
      <c r="H21" s="77"/>
      <c r="I21" s="72"/>
      <c r="J21" s="72"/>
    </row>
    <row r="22" spans="2:10" ht="15.75" customHeight="1">
      <c r="B22" s="22" t="s">
        <v>29</v>
      </c>
      <c r="C22" s="78">
        <f>C23+C26+C28+C30+C33+C35</f>
        <v>1353884.1</v>
      </c>
      <c r="D22" s="78">
        <f t="shared" ref="D22:H22" si="10">D23+D26+D28+D30+D33+D35</f>
        <v>1836740</v>
      </c>
      <c r="E22" s="78">
        <f t="shared" si="10"/>
        <v>1836740</v>
      </c>
      <c r="F22" s="78">
        <f t="shared" si="10"/>
        <v>795710.1</v>
      </c>
      <c r="G22" s="78">
        <f t="shared" si="10"/>
        <v>883449.2</v>
      </c>
      <c r="H22" s="78">
        <f t="shared" si="10"/>
        <v>1679159.2999999996</v>
      </c>
      <c r="I22" s="72">
        <f t="shared" si="2"/>
        <v>124.02533569897155</v>
      </c>
      <c r="J22" s="72">
        <f t="shared" si="3"/>
        <v>91.420631118176743</v>
      </c>
    </row>
    <row r="23" spans="2:10" s="7" customFormat="1" ht="15.75" customHeight="1">
      <c r="B23" s="17" t="s">
        <v>246</v>
      </c>
      <c r="C23" s="71">
        <f>C24+C25</f>
        <v>266926.5</v>
      </c>
      <c r="D23" s="71">
        <f t="shared" ref="D23:H23" si="11">D24+D25</f>
        <v>364710</v>
      </c>
      <c r="E23" s="71">
        <f t="shared" si="11"/>
        <v>364710</v>
      </c>
      <c r="F23" s="71">
        <f t="shared" si="11"/>
        <v>165768.22</v>
      </c>
      <c r="G23" s="71">
        <f t="shared" si="11"/>
        <v>205393.22</v>
      </c>
      <c r="H23" s="71">
        <f t="shared" si="11"/>
        <v>371161.43999999994</v>
      </c>
      <c r="I23" s="72">
        <f t="shared" si="2"/>
        <v>139.05005310450628</v>
      </c>
      <c r="J23" s="72">
        <f t="shared" si="3"/>
        <v>101.76892325409229</v>
      </c>
    </row>
    <row r="24" spans="2:10">
      <c r="B24" s="16" t="s">
        <v>247</v>
      </c>
      <c r="C24" s="73">
        <v>191792.07</v>
      </c>
      <c r="D24" s="74">
        <v>266770</v>
      </c>
      <c r="E24" s="74">
        <v>266770</v>
      </c>
      <c r="F24" s="74">
        <v>110256.1</v>
      </c>
      <c r="G24" s="74">
        <v>173190.75</v>
      </c>
      <c r="H24" s="74">
        <f t="shared" ref="H24:H25" si="12">F24+G24</f>
        <v>283446.84999999998</v>
      </c>
      <c r="I24" s="75">
        <f t="shared" si="2"/>
        <v>147.78861816340998</v>
      </c>
      <c r="J24" s="75">
        <f t="shared" si="3"/>
        <v>106.2513963339206</v>
      </c>
    </row>
    <row r="25" spans="2:10">
      <c r="B25" s="16" t="s">
        <v>248</v>
      </c>
      <c r="C25" s="73">
        <v>75134.429999999993</v>
      </c>
      <c r="D25" s="74">
        <v>97940</v>
      </c>
      <c r="E25" s="74">
        <v>97940</v>
      </c>
      <c r="F25" s="74">
        <v>55512.12</v>
      </c>
      <c r="G25" s="74">
        <v>32202.47</v>
      </c>
      <c r="H25" s="74">
        <f t="shared" si="12"/>
        <v>87714.59</v>
      </c>
      <c r="I25" s="75">
        <f t="shared" si="2"/>
        <v>116.74353555354051</v>
      </c>
      <c r="J25" s="75">
        <f t="shared" si="3"/>
        <v>89.559516030222582</v>
      </c>
    </row>
    <row r="26" spans="2:10" s="7" customFormat="1">
      <c r="B26" s="17" t="s">
        <v>232</v>
      </c>
      <c r="C26" s="71">
        <f>C27</f>
        <v>9246.5</v>
      </c>
      <c r="D26" s="71">
        <f t="shared" ref="D26:H26" si="13">D27</f>
        <v>33100</v>
      </c>
      <c r="E26" s="71">
        <f t="shared" si="13"/>
        <v>33100</v>
      </c>
      <c r="F26" s="71">
        <f t="shared" si="13"/>
        <v>7928.45</v>
      </c>
      <c r="G26" s="71">
        <f t="shared" si="13"/>
        <v>10001.32</v>
      </c>
      <c r="H26" s="71">
        <f t="shared" si="13"/>
        <v>17929.77</v>
      </c>
      <c r="I26" s="72">
        <f t="shared" si="2"/>
        <v>193.90872221921808</v>
      </c>
      <c r="J26" s="72">
        <f t="shared" si="3"/>
        <v>54.168489425981868</v>
      </c>
    </row>
    <row r="27" spans="2:10">
      <c r="B27" s="16" t="s">
        <v>233</v>
      </c>
      <c r="C27" s="73">
        <v>9246.5</v>
      </c>
      <c r="D27" s="74">
        <v>33100</v>
      </c>
      <c r="E27" s="74">
        <v>33100</v>
      </c>
      <c r="F27" s="74">
        <v>7928.45</v>
      </c>
      <c r="G27" s="74">
        <v>10001.32</v>
      </c>
      <c r="H27" s="74">
        <f>F27+G27</f>
        <v>17929.77</v>
      </c>
      <c r="I27" s="75">
        <f t="shared" si="2"/>
        <v>193.90872221921808</v>
      </c>
      <c r="J27" s="75">
        <f t="shared" si="3"/>
        <v>54.168489425981868</v>
      </c>
    </row>
    <row r="28" spans="2:10" s="7" customFormat="1">
      <c r="B28" s="17" t="s">
        <v>234</v>
      </c>
      <c r="C28" s="71">
        <f>C29</f>
        <v>81861.899999999994</v>
      </c>
      <c r="D28" s="71">
        <f t="shared" ref="D28:H28" si="14">D29</f>
        <v>83000</v>
      </c>
      <c r="E28" s="71">
        <f t="shared" si="14"/>
        <v>83000</v>
      </c>
      <c r="F28" s="71">
        <f t="shared" si="14"/>
        <v>34134.58</v>
      </c>
      <c r="G28" s="71">
        <f t="shared" si="14"/>
        <v>19649.41</v>
      </c>
      <c r="H28" s="71">
        <f t="shared" si="14"/>
        <v>53783.990000000005</v>
      </c>
      <c r="I28" s="72">
        <f t="shared" si="2"/>
        <v>65.700881606705934</v>
      </c>
      <c r="J28" s="72">
        <f t="shared" si="3"/>
        <v>64.799987951807239</v>
      </c>
    </row>
    <row r="29" spans="2:10">
      <c r="B29" s="16" t="s">
        <v>235</v>
      </c>
      <c r="C29" s="73">
        <v>81861.899999999994</v>
      </c>
      <c r="D29" s="74">
        <v>83000</v>
      </c>
      <c r="E29" s="74">
        <v>83000</v>
      </c>
      <c r="F29" s="74">
        <v>34134.58</v>
      </c>
      <c r="G29" s="74">
        <v>19649.41</v>
      </c>
      <c r="H29" s="74">
        <f>F29+G29</f>
        <v>53783.990000000005</v>
      </c>
      <c r="I29" s="75">
        <f t="shared" si="2"/>
        <v>65.700881606705934</v>
      </c>
      <c r="J29" s="75">
        <f t="shared" si="3"/>
        <v>64.799987951807239</v>
      </c>
    </row>
    <row r="30" spans="2:10" s="7" customFormat="1">
      <c r="B30" s="17" t="s">
        <v>236</v>
      </c>
      <c r="C30" s="71">
        <f>C31+C32</f>
        <v>993635.65</v>
      </c>
      <c r="D30" s="71">
        <f t="shared" ref="D30:H30" si="15">D31+D32</f>
        <v>1352830</v>
      </c>
      <c r="E30" s="71">
        <f t="shared" si="15"/>
        <v>1352830</v>
      </c>
      <c r="F30" s="71">
        <f t="shared" si="15"/>
        <v>585252.93999999994</v>
      </c>
      <c r="G30" s="71">
        <f t="shared" si="15"/>
        <v>648364.55000000005</v>
      </c>
      <c r="H30" s="71">
        <f t="shared" si="15"/>
        <v>1233617.4899999998</v>
      </c>
      <c r="I30" s="72">
        <f t="shared" si="2"/>
        <v>124.15189511366664</v>
      </c>
      <c r="J30" s="72">
        <f t="shared" si="3"/>
        <v>91.18791644182933</v>
      </c>
    </row>
    <row r="31" spans="2:10">
      <c r="B31" s="16" t="s">
        <v>237</v>
      </c>
      <c r="C31" s="73">
        <v>990703.6</v>
      </c>
      <c r="D31" s="74">
        <v>1350710</v>
      </c>
      <c r="E31" s="74">
        <v>1350710</v>
      </c>
      <c r="F31" s="74">
        <v>583474.49</v>
      </c>
      <c r="G31" s="74">
        <v>647948.37</v>
      </c>
      <c r="H31" s="74">
        <f t="shared" ref="H31:H32" si="16">F31+G31</f>
        <v>1231422.8599999999</v>
      </c>
      <c r="I31" s="75">
        <f t="shared" si="2"/>
        <v>124.29780814362641</v>
      </c>
      <c r="J31" s="75">
        <f t="shared" si="3"/>
        <v>91.168560238689267</v>
      </c>
    </row>
    <row r="32" spans="2:10">
      <c r="B32" s="16" t="s">
        <v>238</v>
      </c>
      <c r="C32" s="73">
        <v>2932.05</v>
      </c>
      <c r="D32" s="74">
        <v>2120</v>
      </c>
      <c r="E32" s="74">
        <v>2120</v>
      </c>
      <c r="F32" s="74">
        <v>1778.45</v>
      </c>
      <c r="G32" s="74">
        <v>416.18</v>
      </c>
      <c r="H32" s="74">
        <f t="shared" si="16"/>
        <v>2194.63</v>
      </c>
      <c r="I32" s="75">
        <f t="shared" si="2"/>
        <v>74.849678552548554</v>
      </c>
      <c r="J32" s="75">
        <f t="shared" si="3"/>
        <v>103.52028301886793</v>
      </c>
    </row>
    <row r="33" spans="2:10" s="7" customFormat="1">
      <c r="B33" s="17" t="s">
        <v>239</v>
      </c>
      <c r="C33" s="71">
        <f>C34</f>
        <v>2213.5500000000002</v>
      </c>
      <c r="D33" s="71">
        <f t="shared" ref="D33:H33" si="17">D34</f>
        <v>3000</v>
      </c>
      <c r="E33" s="71">
        <f t="shared" si="17"/>
        <v>3000</v>
      </c>
      <c r="F33" s="71">
        <f t="shared" si="17"/>
        <v>2625.91</v>
      </c>
      <c r="G33" s="71">
        <f t="shared" si="17"/>
        <v>0</v>
      </c>
      <c r="H33" s="71">
        <f t="shared" si="17"/>
        <v>2625.91</v>
      </c>
      <c r="I33" s="72">
        <f t="shared" si="2"/>
        <v>118.62889927943799</v>
      </c>
      <c r="J33" s="72">
        <f t="shared" si="3"/>
        <v>87.530333333333331</v>
      </c>
    </row>
    <row r="34" spans="2:10">
      <c r="B34" s="16" t="s">
        <v>240</v>
      </c>
      <c r="C34" s="73">
        <v>2213.5500000000002</v>
      </c>
      <c r="D34" s="74">
        <v>3000</v>
      </c>
      <c r="E34" s="74">
        <v>3000</v>
      </c>
      <c r="F34" s="74">
        <v>2625.91</v>
      </c>
      <c r="G34" s="74">
        <v>0</v>
      </c>
      <c r="H34" s="74">
        <f>F34+G34</f>
        <v>2625.91</v>
      </c>
      <c r="I34" s="75">
        <f t="shared" si="2"/>
        <v>118.62889927943799</v>
      </c>
      <c r="J34" s="75">
        <f t="shared" si="3"/>
        <v>87.530333333333331</v>
      </c>
    </row>
    <row r="35" spans="2:10" s="7" customFormat="1" ht="15" customHeight="1">
      <c r="B35" s="17" t="s">
        <v>241</v>
      </c>
      <c r="C35" s="71">
        <f>C36</f>
        <v>0</v>
      </c>
      <c r="D35" s="71">
        <f t="shared" ref="D35:H35" si="18">D36</f>
        <v>100</v>
      </c>
      <c r="E35" s="71">
        <f t="shared" si="18"/>
        <v>100</v>
      </c>
      <c r="F35" s="71">
        <f t="shared" si="18"/>
        <v>0</v>
      </c>
      <c r="G35" s="71">
        <f t="shared" si="18"/>
        <v>40.700000000000003</v>
      </c>
      <c r="H35" s="71">
        <f t="shared" si="18"/>
        <v>40.700000000000003</v>
      </c>
      <c r="I35" s="72">
        <v>0</v>
      </c>
      <c r="J35" s="72">
        <f t="shared" si="3"/>
        <v>40.700000000000003</v>
      </c>
    </row>
    <row r="36" spans="2:10" ht="15" customHeight="1">
      <c r="B36" s="16" t="s">
        <v>242</v>
      </c>
      <c r="C36" s="73">
        <v>0</v>
      </c>
      <c r="D36" s="74">
        <v>100</v>
      </c>
      <c r="E36" s="74">
        <v>100</v>
      </c>
      <c r="F36" s="74">
        <v>0</v>
      </c>
      <c r="G36" s="74">
        <v>40.700000000000003</v>
      </c>
      <c r="H36" s="74">
        <f>F36+G36</f>
        <v>40.700000000000003</v>
      </c>
      <c r="I36" s="75">
        <v>0</v>
      </c>
      <c r="J36" s="75">
        <f t="shared" si="3"/>
        <v>40.700000000000003</v>
      </c>
    </row>
  </sheetData>
  <mergeCells count="1">
    <mergeCell ref="B2:J2"/>
  </mergeCells>
  <pageMargins left="0.17" right="0.17" top="0.35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5"/>
  <sheetViews>
    <sheetView workbookViewId="0">
      <selection activeCell="B2" sqref="B2:K2"/>
    </sheetView>
  </sheetViews>
  <sheetFormatPr defaultRowHeight="15"/>
  <cols>
    <col min="1" max="1" width="0.7109375" customWidth="1"/>
    <col min="2" max="2" width="6.28515625" customWidth="1"/>
    <col min="3" max="3" width="68.42578125" style="53" customWidth="1"/>
    <col min="4" max="9" width="13.7109375" style="53" customWidth="1"/>
    <col min="10" max="11" width="10.7109375" style="53" customWidth="1"/>
  </cols>
  <sheetData>
    <row r="1" spans="2:11" ht="18">
      <c r="B1" s="4"/>
      <c r="C1" s="52"/>
      <c r="D1" s="52"/>
      <c r="E1" s="52"/>
      <c r="F1" s="52"/>
      <c r="G1" s="54"/>
      <c r="H1" s="54"/>
      <c r="I1" s="54"/>
      <c r="J1" s="54"/>
      <c r="K1" s="54"/>
    </row>
    <row r="2" spans="2:11" ht="15.75" customHeight="1">
      <c r="B2" s="145" t="s">
        <v>36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1" ht="18">
      <c r="B3" s="4"/>
      <c r="C3" s="52"/>
      <c r="D3" s="52"/>
      <c r="E3" s="52"/>
      <c r="F3" s="52"/>
      <c r="G3" s="54"/>
      <c r="H3" s="54"/>
      <c r="I3" s="54"/>
      <c r="J3" s="54"/>
      <c r="K3" s="54"/>
    </row>
    <row r="4" spans="2:11" ht="51">
      <c r="B4" s="146" t="s">
        <v>8</v>
      </c>
      <c r="C4" s="147"/>
      <c r="D4" s="70" t="s">
        <v>303</v>
      </c>
      <c r="E4" s="70" t="s">
        <v>39</v>
      </c>
      <c r="F4" s="70" t="s">
        <v>37</v>
      </c>
      <c r="G4" s="70" t="s">
        <v>291</v>
      </c>
      <c r="H4" s="70" t="s">
        <v>305</v>
      </c>
      <c r="I4" s="70" t="s">
        <v>304</v>
      </c>
      <c r="J4" s="70" t="s">
        <v>15</v>
      </c>
      <c r="K4" s="70" t="s">
        <v>38</v>
      </c>
    </row>
    <row r="5" spans="2:11">
      <c r="B5" s="146">
        <v>1</v>
      </c>
      <c r="C5" s="147"/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 t="s">
        <v>295</v>
      </c>
      <c r="K5" s="70" t="s">
        <v>296</v>
      </c>
    </row>
    <row r="6" spans="2:11" ht="15.75" customHeight="1">
      <c r="B6" s="143" t="s">
        <v>29</v>
      </c>
      <c r="C6" s="144"/>
      <c r="D6" s="79">
        <f>D7</f>
        <v>1353884.1</v>
      </c>
      <c r="E6" s="79">
        <f t="shared" ref="E6:I6" si="0">E7</f>
        <v>1836740</v>
      </c>
      <c r="F6" s="79">
        <f t="shared" si="0"/>
        <v>1836740</v>
      </c>
      <c r="G6" s="79">
        <f t="shared" si="0"/>
        <v>795710.1</v>
      </c>
      <c r="H6" s="79">
        <f t="shared" si="0"/>
        <v>883449.2</v>
      </c>
      <c r="I6" s="79">
        <f t="shared" si="0"/>
        <v>1679159.3</v>
      </c>
      <c r="J6" s="80">
        <f>(I6/D6)*100</f>
        <v>124.02533569897156</v>
      </c>
      <c r="K6" s="80">
        <f>(I6/F6)*100</f>
        <v>91.420631118176772</v>
      </c>
    </row>
    <row r="7" spans="2:11" ht="15.75" customHeight="1">
      <c r="B7" s="141" t="s">
        <v>249</v>
      </c>
      <c r="C7" s="142"/>
      <c r="D7" s="79">
        <f>D8</f>
        <v>1353884.1</v>
      </c>
      <c r="E7" s="79">
        <f t="shared" ref="E7:I7" si="1">E8</f>
        <v>1836740</v>
      </c>
      <c r="F7" s="79">
        <f t="shared" si="1"/>
        <v>1836740</v>
      </c>
      <c r="G7" s="79">
        <f t="shared" si="1"/>
        <v>795710.1</v>
      </c>
      <c r="H7" s="79">
        <f t="shared" si="1"/>
        <v>883449.2</v>
      </c>
      <c r="I7" s="79">
        <f t="shared" si="1"/>
        <v>1679159.3</v>
      </c>
      <c r="J7" s="80">
        <f t="shared" ref="J7:J69" si="2">(I7/D7)*100</f>
        <v>124.02533569897156</v>
      </c>
      <c r="K7" s="80">
        <f t="shared" ref="K7:K70" si="3">(I7/F7)*100</f>
        <v>91.420631118176772</v>
      </c>
    </row>
    <row r="8" spans="2:11" ht="15" customHeight="1">
      <c r="B8" s="141" t="s">
        <v>250</v>
      </c>
      <c r="C8" s="142"/>
      <c r="D8" s="79">
        <f>D9+D61</f>
        <v>1353884.1</v>
      </c>
      <c r="E8" s="79">
        <f t="shared" ref="E8:I8" si="4">E9+E61</f>
        <v>1836740</v>
      </c>
      <c r="F8" s="79">
        <f t="shared" si="4"/>
        <v>1836740</v>
      </c>
      <c r="G8" s="79">
        <f t="shared" si="4"/>
        <v>795710.1</v>
      </c>
      <c r="H8" s="79">
        <f t="shared" si="4"/>
        <v>883449.2</v>
      </c>
      <c r="I8" s="79">
        <f t="shared" si="4"/>
        <v>1679159.3</v>
      </c>
      <c r="J8" s="80">
        <f t="shared" si="2"/>
        <v>124.02533569897156</v>
      </c>
      <c r="K8" s="80">
        <f t="shared" si="3"/>
        <v>91.420631118176772</v>
      </c>
    </row>
    <row r="9" spans="2:11" s="7" customFormat="1" ht="15" customHeight="1">
      <c r="B9" s="45" t="s">
        <v>125</v>
      </c>
      <c r="C9" s="45" t="s">
        <v>4</v>
      </c>
      <c r="D9" s="81">
        <f>D10+D20+D49+D54+D58</f>
        <v>1327696.3400000001</v>
      </c>
      <c r="E9" s="81">
        <f t="shared" ref="E9:I9" si="5">E10+E20+E49+E54+E58</f>
        <v>1793400</v>
      </c>
      <c r="F9" s="81">
        <f t="shared" si="5"/>
        <v>1793400</v>
      </c>
      <c r="G9" s="81">
        <f t="shared" si="5"/>
        <v>794273.51</v>
      </c>
      <c r="H9" s="81">
        <f t="shared" si="5"/>
        <v>841616.04999999993</v>
      </c>
      <c r="I9" s="81">
        <f t="shared" si="5"/>
        <v>1635889.56</v>
      </c>
      <c r="J9" s="80">
        <f t="shared" si="2"/>
        <v>123.21262857439224</v>
      </c>
      <c r="K9" s="80">
        <f t="shared" si="3"/>
        <v>91.217216460354635</v>
      </c>
    </row>
    <row r="10" spans="2:11" s="7" customFormat="1" ht="15" customHeight="1">
      <c r="B10" s="17" t="s">
        <v>126</v>
      </c>
      <c r="C10" s="17" t="s">
        <v>5</v>
      </c>
      <c r="D10" s="82">
        <f>D11+D15+D17</f>
        <v>1112335.95</v>
      </c>
      <c r="E10" s="82">
        <f t="shared" ref="E10:I10" si="6">E11+E15+E17</f>
        <v>1248000</v>
      </c>
      <c r="F10" s="82">
        <f t="shared" si="6"/>
        <v>1248000</v>
      </c>
      <c r="G10" s="82">
        <f t="shared" si="6"/>
        <v>615739.92000000004</v>
      </c>
      <c r="H10" s="82">
        <f t="shared" si="6"/>
        <v>679903.98999999987</v>
      </c>
      <c r="I10" s="82">
        <f t="shared" si="6"/>
        <v>1295643.9099999999</v>
      </c>
      <c r="J10" s="82">
        <f t="shared" si="2"/>
        <v>116.47955008556544</v>
      </c>
      <c r="K10" s="82">
        <f t="shared" si="3"/>
        <v>103.81762099358973</v>
      </c>
    </row>
    <row r="11" spans="2:11" s="7" customFormat="1" ht="15" customHeight="1">
      <c r="B11" s="17" t="s">
        <v>127</v>
      </c>
      <c r="C11" s="17" t="s">
        <v>25</v>
      </c>
      <c r="D11" s="82">
        <f>D12+D13+D14</f>
        <v>915589.36</v>
      </c>
      <c r="E11" s="82">
        <f t="shared" ref="E11:I11" si="7">E12+E13+E14</f>
        <v>1014890</v>
      </c>
      <c r="F11" s="82">
        <f t="shared" si="7"/>
        <v>1014890</v>
      </c>
      <c r="G11" s="82">
        <f t="shared" si="7"/>
        <v>509111.04000000004</v>
      </c>
      <c r="H11" s="82">
        <f t="shared" si="7"/>
        <v>556661.34999999986</v>
      </c>
      <c r="I11" s="82">
        <f t="shared" si="7"/>
        <v>1065772.3899999999</v>
      </c>
      <c r="J11" s="82">
        <f t="shared" si="2"/>
        <v>116.40288065383371</v>
      </c>
      <c r="K11" s="82">
        <f t="shared" si="3"/>
        <v>105.01358669412448</v>
      </c>
    </row>
    <row r="12" spans="2:11" ht="15" customHeight="1">
      <c r="B12" s="16" t="s">
        <v>128</v>
      </c>
      <c r="C12" s="16" t="s">
        <v>26</v>
      </c>
      <c r="D12" s="83">
        <v>890389</v>
      </c>
      <c r="E12" s="74">
        <v>986390</v>
      </c>
      <c r="F12" s="74">
        <v>986390</v>
      </c>
      <c r="G12" s="74">
        <v>490049.53</v>
      </c>
      <c r="H12" s="74">
        <v>542627.56999999995</v>
      </c>
      <c r="I12" s="74">
        <f>G12+H12</f>
        <v>1032677.1</v>
      </c>
      <c r="J12" s="83">
        <f t="shared" si="2"/>
        <v>115.98044225613748</v>
      </c>
      <c r="K12" s="83">
        <f t="shared" si="3"/>
        <v>104.69257595879927</v>
      </c>
    </row>
    <row r="13" spans="2:11" ht="15" customHeight="1">
      <c r="B13" s="16" t="s">
        <v>129</v>
      </c>
      <c r="C13" s="16" t="s">
        <v>177</v>
      </c>
      <c r="D13" s="83">
        <v>21643.25</v>
      </c>
      <c r="E13" s="74">
        <v>22500</v>
      </c>
      <c r="F13" s="74">
        <v>22500</v>
      </c>
      <c r="G13" s="74">
        <v>15897.34</v>
      </c>
      <c r="H13" s="74">
        <v>10068.94</v>
      </c>
      <c r="I13" s="74">
        <f>G13+H13</f>
        <v>25966.28</v>
      </c>
      <c r="J13" s="83">
        <f t="shared" si="2"/>
        <v>119.97403347463988</v>
      </c>
      <c r="K13" s="83">
        <f t="shared" si="3"/>
        <v>115.40568888888889</v>
      </c>
    </row>
    <row r="14" spans="2:11" ht="15" customHeight="1">
      <c r="B14" s="16" t="s">
        <v>130</v>
      </c>
      <c r="C14" s="16" t="s">
        <v>178</v>
      </c>
      <c r="D14" s="83">
        <v>3557.11</v>
      </c>
      <c r="E14" s="74">
        <v>6000</v>
      </c>
      <c r="F14" s="74">
        <v>6000</v>
      </c>
      <c r="G14" s="74">
        <v>3164.17</v>
      </c>
      <c r="H14" s="74">
        <v>3964.84</v>
      </c>
      <c r="I14" s="74">
        <f>G14+H14</f>
        <v>7129.01</v>
      </c>
      <c r="J14" s="83">
        <f t="shared" si="2"/>
        <v>200.41578697313267</v>
      </c>
      <c r="K14" s="83">
        <f t="shared" si="3"/>
        <v>118.81683333333332</v>
      </c>
    </row>
    <row r="15" spans="2:11" s="7" customFormat="1" ht="15" customHeight="1">
      <c r="B15" s="17" t="s">
        <v>131</v>
      </c>
      <c r="C15" s="17" t="s">
        <v>179</v>
      </c>
      <c r="D15" s="82">
        <f>D16</f>
        <v>52889</v>
      </c>
      <c r="E15" s="82">
        <f t="shared" ref="E15:I15" si="8">E16</f>
        <v>72780</v>
      </c>
      <c r="F15" s="82">
        <f t="shared" si="8"/>
        <v>72780</v>
      </c>
      <c r="G15" s="82">
        <f t="shared" si="8"/>
        <v>25971.43</v>
      </c>
      <c r="H15" s="82">
        <f t="shared" si="8"/>
        <v>36916.54</v>
      </c>
      <c r="I15" s="82">
        <f t="shared" si="8"/>
        <v>62887.97</v>
      </c>
      <c r="J15" s="82">
        <f t="shared" si="2"/>
        <v>118.9055758286222</v>
      </c>
      <c r="K15" s="82">
        <f t="shared" si="3"/>
        <v>86.408312723275628</v>
      </c>
    </row>
    <row r="16" spans="2:11" ht="15" customHeight="1">
      <c r="B16" s="16" t="s">
        <v>132</v>
      </c>
      <c r="C16" s="16" t="s">
        <v>179</v>
      </c>
      <c r="D16" s="83">
        <v>52889</v>
      </c>
      <c r="E16" s="74">
        <v>72780</v>
      </c>
      <c r="F16" s="74">
        <v>72780</v>
      </c>
      <c r="G16" s="74">
        <v>25971.43</v>
      </c>
      <c r="H16" s="74">
        <v>36916.54</v>
      </c>
      <c r="I16" s="74">
        <f>G16+H16</f>
        <v>62887.97</v>
      </c>
      <c r="J16" s="83">
        <f t="shared" si="2"/>
        <v>118.9055758286222</v>
      </c>
      <c r="K16" s="83">
        <f t="shared" si="3"/>
        <v>86.408312723275628</v>
      </c>
    </row>
    <row r="17" spans="2:11" s="7" customFormat="1" ht="15" customHeight="1">
      <c r="B17" s="17" t="s">
        <v>133</v>
      </c>
      <c r="C17" s="17" t="s">
        <v>180</v>
      </c>
      <c r="D17" s="82">
        <f>D18+D19</f>
        <v>143857.59</v>
      </c>
      <c r="E17" s="82">
        <f t="shared" ref="E17:I17" si="9">E18+E19</f>
        <v>160330</v>
      </c>
      <c r="F17" s="82">
        <f t="shared" si="9"/>
        <v>160330</v>
      </c>
      <c r="G17" s="82">
        <f t="shared" si="9"/>
        <v>80657.45</v>
      </c>
      <c r="H17" s="82">
        <f t="shared" si="9"/>
        <v>86326.1</v>
      </c>
      <c r="I17" s="82">
        <f t="shared" si="9"/>
        <v>166983.55000000002</v>
      </c>
      <c r="J17" s="82">
        <f t="shared" si="2"/>
        <v>116.07559253564585</v>
      </c>
      <c r="K17" s="82">
        <f t="shared" si="3"/>
        <v>104.14990956152937</v>
      </c>
    </row>
    <row r="18" spans="2:11" ht="15" customHeight="1">
      <c r="B18" s="16" t="s">
        <v>134</v>
      </c>
      <c r="C18" s="16" t="s">
        <v>181</v>
      </c>
      <c r="D18" s="83">
        <v>143843.29999999999</v>
      </c>
      <c r="E18" s="74">
        <v>160330</v>
      </c>
      <c r="F18" s="74">
        <v>160330</v>
      </c>
      <c r="G18" s="74">
        <v>80533.14</v>
      </c>
      <c r="H18" s="74">
        <v>86234.46</v>
      </c>
      <c r="I18" s="74">
        <f t="shared" ref="I18:I19" si="10">G18+H18</f>
        <v>166767.6</v>
      </c>
      <c r="J18" s="83">
        <f t="shared" si="2"/>
        <v>115.93699532755437</v>
      </c>
      <c r="K18" s="83">
        <f t="shared" si="3"/>
        <v>104.01521861161356</v>
      </c>
    </row>
    <row r="19" spans="2:11" ht="15" customHeight="1">
      <c r="B19" s="16" t="s">
        <v>135</v>
      </c>
      <c r="C19" s="16" t="s">
        <v>182</v>
      </c>
      <c r="D19" s="83">
        <v>14.29</v>
      </c>
      <c r="E19" s="74">
        <v>0</v>
      </c>
      <c r="F19" s="74">
        <v>0</v>
      </c>
      <c r="G19" s="74">
        <v>124.31</v>
      </c>
      <c r="H19" s="74">
        <v>91.64</v>
      </c>
      <c r="I19" s="74">
        <f t="shared" si="10"/>
        <v>215.95</v>
      </c>
      <c r="J19" s="83">
        <f t="shared" si="2"/>
        <v>1511.1966410076977</v>
      </c>
      <c r="K19" s="83">
        <v>0</v>
      </c>
    </row>
    <row r="20" spans="2:11" s="7" customFormat="1" ht="15" customHeight="1">
      <c r="B20" s="17" t="s">
        <v>136</v>
      </c>
      <c r="C20" s="17" t="s">
        <v>14</v>
      </c>
      <c r="D20" s="82">
        <f>D21+D25+D32+D41</f>
        <v>213633.8</v>
      </c>
      <c r="E20" s="82">
        <f t="shared" ref="E20:I20" si="11">E21+E25+E32+E41</f>
        <v>498650</v>
      </c>
      <c r="F20" s="82">
        <f t="shared" si="11"/>
        <v>498650</v>
      </c>
      <c r="G20" s="82">
        <f t="shared" si="11"/>
        <v>172186.86</v>
      </c>
      <c r="H20" s="82">
        <f t="shared" si="11"/>
        <v>123535.54</v>
      </c>
      <c r="I20" s="82">
        <f t="shared" si="11"/>
        <v>295722.40000000002</v>
      </c>
      <c r="J20" s="82">
        <f t="shared" si="2"/>
        <v>138.42491216277574</v>
      </c>
      <c r="K20" s="82">
        <f t="shared" si="3"/>
        <v>59.304602426551689</v>
      </c>
    </row>
    <row r="21" spans="2:11" s="7" customFormat="1" ht="15" customHeight="1">
      <c r="B21" s="17" t="s">
        <v>137</v>
      </c>
      <c r="C21" s="17" t="s">
        <v>27</v>
      </c>
      <c r="D21" s="82">
        <f>D22+D23+D24</f>
        <v>32796.200000000004</v>
      </c>
      <c r="E21" s="82">
        <f t="shared" ref="E21:I21" si="12">E22+E23+E24</f>
        <v>36350</v>
      </c>
      <c r="F21" s="82">
        <f t="shared" si="12"/>
        <v>36350</v>
      </c>
      <c r="G21" s="82">
        <f t="shared" si="12"/>
        <v>18692.73</v>
      </c>
      <c r="H21" s="82">
        <f t="shared" si="12"/>
        <v>15228.439999999999</v>
      </c>
      <c r="I21" s="82">
        <f t="shared" si="12"/>
        <v>33921.17</v>
      </c>
      <c r="J21" s="82">
        <f t="shared" si="2"/>
        <v>103.43018398472992</v>
      </c>
      <c r="K21" s="82">
        <f t="shared" si="3"/>
        <v>93.318211829436038</v>
      </c>
    </row>
    <row r="22" spans="2:11" ht="15" customHeight="1">
      <c r="B22" s="16" t="s">
        <v>138</v>
      </c>
      <c r="C22" s="16" t="s">
        <v>28</v>
      </c>
      <c r="D22" s="83">
        <v>7452.35</v>
      </c>
      <c r="E22" s="74">
        <v>9160</v>
      </c>
      <c r="F22" s="74">
        <v>9160</v>
      </c>
      <c r="G22" s="74">
        <v>5096.66</v>
      </c>
      <c r="H22" s="74">
        <v>2302.96</v>
      </c>
      <c r="I22" s="74">
        <f t="shared" ref="I22:I24" si="13">G22+H22</f>
        <v>7399.62</v>
      </c>
      <c r="J22" s="83">
        <f t="shared" si="2"/>
        <v>99.292437955812588</v>
      </c>
      <c r="K22" s="83">
        <f t="shared" si="3"/>
        <v>80.781877729257644</v>
      </c>
    </row>
    <row r="23" spans="2:11" ht="15" customHeight="1">
      <c r="B23" s="16" t="s">
        <v>139</v>
      </c>
      <c r="C23" s="16" t="s">
        <v>183</v>
      </c>
      <c r="D23" s="83">
        <v>23319.16</v>
      </c>
      <c r="E23" s="74">
        <v>26130</v>
      </c>
      <c r="F23" s="74">
        <v>26130</v>
      </c>
      <c r="G23" s="74">
        <v>12985.83</v>
      </c>
      <c r="H23" s="74">
        <v>12089.21</v>
      </c>
      <c r="I23" s="74">
        <f t="shared" si="13"/>
        <v>25075.040000000001</v>
      </c>
      <c r="J23" s="83">
        <f t="shared" si="2"/>
        <v>107.52977379974236</v>
      </c>
      <c r="K23" s="83">
        <f t="shared" si="3"/>
        <v>95.962648296976667</v>
      </c>
    </row>
    <row r="24" spans="2:11" ht="15" customHeight="1">
      <c r="B24" s="16" t="s">
        <v>140</v>
      </c>
      <c r="C24" s="16" t="s">
        <v>184</v>
      </c>
      <c r="D24" s="83">
        <v>2024.69</v>
      </c>
      <c r="E24" s="74">
        <v>1060</v>
      </c>
      <c r="F24" s="74">
        <v>1060</v>
      </c>
      <c r="G24" s="74">
        <v>610.24</v>
      </c>
      <c r="H24" s="74">
        <v>836.27</v>
      </c>
      <c r="I24" s="74">
        <f t="shared" si="13"/>
        <v>1446.51</v>
      </c>
      <c r="J24" s="83">
        <f t="shared" si="2"/>
        <v>71.44352962675768</v>
      </c>
      <c r="K24" s="83">
        <f t="shared" si="3"/>
        <v>136.46320754716982</v>
      </c>
    </row>
    <row r="25" spans="2:11" s="7" customFormat="1" ht="15" customHeight="1">
      <c r="B25" s="17" t="s">
        <v>141</v>
      </c>
      <c r="C25" s="17" t="s">
        <v>185</v>
      </c>
      <c r="D25" s="82">
        <f>D26+D27+D28+D29+D30+D31</f>
        <v>121881.80999999998</v>
      </c>
      <c r="E25" s="82">
        <f t="shared" ref="E25:I25" si="14">E26+E27+E28+E29+E30+E31</f>
        <v>318880</v>
      </c>
      <c r="F25" s="82">
        <f t="shared" si="14"/>
        <v>318880</v>
      </c>
      <c r="G25" s="82">
        <f t="shared" si="14"/>
        <v>99307.610000000015</v>
      </c>
      <c r="H25" s="82">
        <f t="shared" si="14"/>
        <v>61277.899999999994</v>
      </c>
      <c r="I25" s="82">
        <f t="shared" si="14"/>
        <v>160585.51</v>
      </c>
      <c r="J25" s="82">
        <f t="shared" si="2"/>
        <v>131.75510767357329</v>
      </c>
      <c r="K25" s="82">
        <f t="shared" si="3"/>
        <v>50.359229177119921</v>
      </c>
    </row>
    <row r="26" spans="2:11" ht="15" customHeight="1">
      <c r="B26" s="16" t="s">
        <v>142</v>
      </c>
      <c r="C26" s="16" t="s">
        <v>186</v>
      </c>
      <c r="D26" s="83">
        <v>13885.19</v>
      </c>
      <c r="E26" s="74">
        <v>20350</v>
      </c>
      <c r="F26" s="74">
        <v>20350</v>
      </c>
      <c r="G26" s="74">
        <v>10726.14</v>
      </c>
      <c r="H26" s="74">
        <v>7159.78</v>
      </c>
      <c r="I26" s="74">
        <f t="shared" ref="I26:I31" si="15">G26+H26</f>
        <v>17885.919999999998</v>
      </c>
      <c r="J26" s="83">
        <f t="shared" si="2"/>
        <v>128.81292945937361</v>
      </c>
      <c r="K26" s="83">
        <f t="shared" si="3"/>
        <v>87.89149877149876</v>
      </c>
    </row>
    <row r="27" spans="2:11" ht="15" customHeight="1">
      <c r="B27" s="16" t="s">
        <v>143</v>
      </c>
      <c r="C27" s="16" t="s">
        <v>187</v>
      </c>
      <c r="D27" s="83">
        <v>64480.71</v>
      </c>
      <c r="E27" s="74">
        <v>237140</v>
      </c>
      <c r="F27" s="74">
        <v>237140</v>
      </c>
      <c r="G27" s="74">
        <v>56593.9</v>
      </c>
      <c r="H27" s="74">
        <v>34544.269999999997</v>
      </c>
      <c r="I27" s="74">
        <f t="shared" si="15"/>
        <v>91138.17</v>
      </c>
      <c r="J27" s="83">
        <f t="shared" si="2"/>
        <v>141.34175941921234</v>
      </c>
      <c r="K27" s="83">
        <f t="shared" si="3"/>
        <v>38.432221472547859</v>
      </c>
    </row>
    <row r="28" spans="2:11" ht="15" customHeight="1">
      <c r="B28" s="16" t="s">
        <v>144</v>
      </c>
      <c r="C28" s="16" t="s">
        <v>188</v>
      </c>
      <c r="D28" s="83">
        <v>41184.67</v>
      </c>
      <c r="E28" s="74">
        <v>51070</v>
      </c>
      <c r="F28" s="74">
        <v>51070</v>
      </c>
      <c r="G28" s="74">
        <v>22443.77</v>
      </c>
      <c r="H28" s="74">
        <v>17974.82</v>
      </c>
      <c r="I28" s="74">
        <f t="shared" si="15"/>
        <v>40418.589999999997</v>
      </c>
      <c r="J28" s="83">
        <f t="shared" si="2"/>
        <v>98.139890400967161</v>
      </c>
      <c r="K28" s="83">
        <f t="shared" si="3"/>
        <v>79.143508909340113</v>
      </c>
    </row>
    <row r="29" spans="2:11" ht="15" customHeight="1">
      <c r="B29" s="16" t="s">
        <v>145</v>
      </c>
      <c r="C29" s="16" t="s">
        <v>189</v>
      </c>
      <c r="D29" s="83">
        <v>1580.47</v>
      </c>
      <c r="E29" s="74">
        <v>3490</v>
      </c>
      <c r="F29" s="74">
        <v>3490</v>
      </c>
      <c r="G29" s="74">
        <v>1632.44</v>
      </c>
      <c r="H29" s="74">
        <v>1549.04</v>
      </c>
      <c r="I29" s="74">
        <f t="shared" si="15"/>
        <v>3181.48</v>
      </c>
      <c r="J29" s="83">
        <f t="shared" si="2"/>
        <v>201.29961340613866</v>
      </c>
      <c r="K29" s="83">
        <f t="shared" si="3"/>
        <v>91.159885386819482</v>
      </c>
    </row>
    <row r="30" spans="2:11" ht="15" customHeight="1">
      <c r="B30" s="16" t="s">
        <v>146</v>
      </c>
      <c r="C30" s="16" t="s">
        <v>190</v>
      </c>
      <c r="D30" s="83">
        <v>177.65</v>
      </c>
      <c r="E30" s="74">
        <v>6060</v>
      </c>
      <c r="F30" s="74">
        <v>6060</v>
      </c>
      <c r="G30" s="74">
        <v>7393.76</v>
      </c>
      <c r="H30" s="74">
        <v>0</v>
      </c>
      <c r="I30" s="74">
        <f t="shared" si="15"/>
        <v>7393.76</v>
      </c>
      <c r="J30" s="83">
        <f t="shared" si="2"/>
        <v>4161.9814241486065</v>
      </c>
      <c r="K30" s="83">
        <f t="shared" si="3"/>
        <v>122.00924092409242</v>
      </c>
    </row>
    <row r="31" spans="2:11" ht="15" customHeight="1">
      <c r="B31" s="16" t="s">
        <v>147</v>
      </c>
      <c r="C31" s="16" t="s">
        <v>191</v>
      </c>
      <c r="D31" s="83">
        <v>573.12</v>
      </c>
      <c r="E31" s="74">
        <v>770</v>
      </c>
      <c r="F31" s="74">
        <v>770</v>
      </c>
      <c r="G31" s="74">
        <v>517.6</v>
      </c>
      <c r="H31" s="74">
        <v>49.99</v>
      </c>
      <c r="I31" s="74">
        <f t="shared" si="15"/>
        <v>567.59</v>
      </c>
      <c r="J31" s="83">
        <f t="shared" si="2"/>
        <v>99.03510608598549</v>
      </c>
      <c r="K31" s="83">
        <f t="shared" si="3"/>
        <v>73.712987012987014</v>
      </c>
    </row>
    <row r="32" spans="2:11" s="7" customFormat="1" ht="15" customHeight="1">
      <c r="B32" s="17" t="s">
        <v>148</v>
      </c>
      <c r="C32" s="17" t="s">
        <v>192</v>
      </c>
      <c r="D32" s="82">
        <f>D33+D34+D35+D36+D37+D38+D39+D40</f>
        <v>44631.860000000008</v>
      </c>
      <c r="E32" s="82">
        <f t="shared" ref="E32:I32" si="16">E33+E34+E35+E36+E37+E38+E39+E40</f>
        <v>97390</v>
      </c>
      <c r="F32" s="82">
        <f t="shared" si="16"/>
        <v>97390</v>
      </c>
      <c r="G32" s="82">
        <f t="shared" si="16"/>
        <v>41429.779999999992</v>
      </c>
      <c r="H32" s="82">
        <f t="shared" si="16"/>
        <v>38367.239999999991</v>
      </c>
      <c r="I32" s="82">
        <f t="shared" si="16"/>
        <v>79797.02</v>
      </c>
      <c r="J32" s="82">
        <f t="shared" si="2"/>
        <v>178.78936705752346</v>
      </c>
      <c r="K32" s="82">
        <f t="shared" si="3"/>
        <v>81.935537529520488</v>
      </c>
    </row>
    <row r="33" spans="2:11" ht="15" customHeight="1">
      <c r="B33" s="16" t="s">
        <v>149</v>
      </c>
      <c r="C33" s="16" t="s">
        <v>193</v>
      </c>
      <c r="D33" s="83">
        <v>5434.21</v>
      </c>
      <c r="E33" s="74">
        <v>12090</v>
      </c>
      <c r="F33" s="74">
        <v>12090</v>
      </c>
      <c r="G33" s="74">
        <v>7088.06</v>
      </c>
      <c r="H33" s="74">
        <v>5852.53</v>
      </c>
      <c r="I33" s="74">
        <f t="shared" ref="I33:I40" si="17">G33+H33</f>
        <v>12940.59</v>
      </c>
      <c r="J33" s="83">
        <f t="shared" si="2"/>
        <v>238.13194558178651</v>
      </c>
      <c r="K33" s="83">
        <f t="shared" si="3"/>
        <v>107.03548387096775</v>
      </c>
    </row>
    <row r="34" spans="2:11" ht="15" customHeight="1">
      <c r="B34" s="16" t="s">
        <v>150</v>
      </c>
      <c r="C34" s="16" t="s">
        <v>194</v>
      </c>
      <c r="D34" s="83">
        <v>6502.35</v>
      </c>
      <c r="E34" s="74">
        <v>25190</v>
      </c>
      <c r="F34" s="74">
        <v>25190</v>
      </c>
      <c r="G34" s="74">
        <v>12854.81</v>
      </c>
      <c r="H34" s="74">
        <v>17207.09</v>
      </c>
      <c r="I34" s="74">
        <f t="shared" si="17"/>
        <v>30061.9</v>
      </c>
      <c r="J34" s="83">
        <f t="shared" si="2"/>
        <v>462.32362145993369</v>
      </c>
      <c r="K34" s="83">
        <f t="shared" si="3"/>
        <v>119.34061135371179</v>
      </c>
    </row>
    <row r="35" spans="2:11" ht="15" customHeight="1">
      <c r="B35" s="16" t="s">
        <v>151</v>
      </c>
      <c r="C35" s="16" t="s">
        <v>195</v>
      </c>
      <c r="D35" s="83">
        <v>0</v>
      </c>
      <c r="E35" s="74">
        <v>270</v>
      </c>
      <c r="F35" s="74">
        <v>270</v>
      </c>
      <c r="G35" s="74">
        <v>0</v>
      </c>
      <c r="H35" s="74">
        <v>0</v>
      </c>
      <c r="I35" s="74">
        <f t="shared" si="17"/>
        <v>0</v>
      </c>
      <c r="J35" s="83">
        <v>0</v>
      </c>
      <c r="K35" s="83">
        <f t="shared" si="3"/>
        <v>0</v>
      </c>
    </row>
    <row r="36" spans="2:11" ht="15" customHeight="1">
      <c r="B36" s="16" t="s">
        <v>152</v>
      </c>
      <c r="C36" s="16" t="s">
        <v>196</v>
      </c>
      <c r="D36" s="83">
        <v>6985.72</v>
      </c>
      <c r="E36" s="74">
        <v>10290</v>
      </c>
      <c r="F36" s="74">
        <v>10290</v>
      </c>
      <c r="G36" s="74">
        <v>2827.77</v>
      </c>
      <c r="H36" s="74">
        <v>5455.55</v>
      </c>
      <c r="I36" s="74">
        <f t="shared" si="17"/>
        <v>8283.32</v>
      </c>
      <c r="J36" s="83">
        <f t="shared" si="2"/>
        <v>118.57503593044095</v>
      </c>
      <c r="K36" s="83">
        <f t="shared" si="3"/>
        <v>80.498736637512152</v>
      </c>
    </row>
    <row r="37" spans="2:11" ht="15" customHeight="1">
      <c r="B37" s="16" t="s">
        <v>153</v>
      </c>
      <c r="C37" s="16" t="s">
        <v>197</v>
      </c>
      <c r="D37" s="83">
        <v>3929.26</v>
      </c>
      <c r="E37" s="74">
        <v>5910</v>
      </c>
      <c r="F37" s="74">
        <v>5910</v>
      </c>
      <c r="G37" s="74">
        <v>4651.55</v>
      </c>
      <c r="H37" s="74">
        <v>229.94</v>
      </c>
      <c r="I37" s="74">
        <f t="shared" si="17"/>
        <v>4881.49</v>
      </c>
      <c r="J37" s="83">
        <f t="shared" si="2"/>
        <v>124.23433420033288</v>
      </c>
      <c r="K37" s="83">
        <f t="shared" si="3"/>
        <v>82.597123519458535</v>
      </c>
    </row>
    <row r="38" spans="2:11" ht="15" customHeight="1">
      <c r="B38" s="16" t="s">
        <v>154</v>
      </c>
      <c r="C38" s="16" t="s">
        <v>198</v>
      </c>
      <c r="D38" s="83">
        <v>16655.84</v>
      </c>
      <c r="E38" s="74">
        <v>26290</v>
      </c>
      <c r="F38" s="74">
        <v>26290</v>
      </c>
      <c r="G38" s="74">
        <v>10951.98</v>
      </c>
      <c r="H38" s="74">
        <v>7142.8</v>
      </c>
      <c r="I38" s="74">
        <f t="shared" si="17"/>
        <v>18094.78</v>
      </c>
      <c r="J38" s="83">
        <f t="shared" si="2"/>
        <v>108.63925205813696</v>
      </c>
      <c r="K38" s="83">
        <f t="shared" si="3"/>
        <v>68.82761506276151</v>
      </c>
    </row>
    <row r="39" spans="2:11" ht="15" customHeight="1">
      <c r="B39" s="16" t="s">
        <v>155</v>
      </c>
      <c r="C39" s="16" t="s">
        <v>199</v>
      </c>
      <c r="D39" s="83">
        <v>2696.8</v>
      </c>
      <c r="E39" s="74">
        <v>2990</v>
      </c>
      <c r="F39" s="74">
        <v>2990</v>
      </c>
      <c r="G39" s="74">
        <v>1116.0899999999999</v>
      </c>
      <c r="H39" s="74">
        <v>1143.49</v>
      </c>
      <c r="I39" s="74">
        <f t="shared" si="17"/>
        <v>2259.58</v>
      </c>
      <c r="J39" s="83">
        <f t="shared" si="2"/>
        <v>83.787451794719658</v>
      </c>
      <c r="K39" s="83">
        <f t="shared" si="3"/>
        <v>75.571237458193977</v>
      </c>
    </row>
    <row r="40" spans="2:11" ht="15" customHeight="1">
      <c r="B40" s="16" t="s">
        <v>156</v>
      </c>
      <c r="C40" s="16" t="s">
        <v>200</v>
      </c>
      <c r="D40" s="83">
        <v>2427.6799999999998</v>
      </c>
      <c r="E40" s="74">
        <v>14360</v>
      </c>
      <c r="F40" s="74">
        <v>14360</v>
      </c>
      <c r="G40" s="74">
        <v>1939.52</v>
      </c>
      <c r="H40" s="74">
        <v>1335.84</v>
      </c>
      <c r="I40" s="74">
        <f t="shared" si="17"/>
        <v>3275.3599999999997</v>
      </c>
      <c r="J40" s="83">
        <f t="shared" si="2"/>
        <v>134.91728728662756</v>
      </c>
      <c r="K40" s="83">
        <f t="shared" si="3"/>
        <v>22.808913649025069</v>
      </c>
    </row>
    <row r="41" spans="2:11" s="7" customFormat="1" ht="15" customHeight="1">
      <c r="B41" s="17" t="s">
        <v>157</v>
      </c>
      <c r="C41" s="17" t="s">
        <v>201</v>
      </c>
      <c r="D41" s="82">
        <f>D42+D43+D44+D45+D46+D47+D48</f>
        <v>14323.93</v>
      </c>
      <c r="E41" s="82">
        <f t="shared" ref="E41:I41" si="18">E42+E43+E44+E45+E46+E47+E48</f>
        <v>46030</v>
      </c>
      <c r="F41" s="82">
        <f t="shared" si="18"/>
        <v>46030</v>
      </c>
      <c r="G41" s="82">
        <f t="shared" si="18"/>
        <v>12756.739999999998</v>
      </c>
      <c r="H41" s="82">
        <f t="shared" si="18"/>
        <v>8661.9600000000009</v>
      </c>
      <c r="I41" s="82">
        <f t="shared" si="18"/>
        <v>21418.699999999997</v>
      </c>
      <c r="J41" s="82">
        <f t="shared" si="2"/>
        <v>149.53088991638467</v>
      </c>
      <c r="K41" s="82">
        <f t="shared" si="3"/>
        <v>46.532044318922431</v>
      </c>
    </row>
    <row r="42" spans="2:11" ht="15" customHeight="1">
      <c r="B42" s="16" t="s">
        <v>158</v>
      </c>
      <c r="C42" s="16" t="s">
        <v>202</v>
      </c>
      <c r="D42" s="83">
        <v>5551.54</v>
      </c>
      <c r="E42" s="74">
        <v>2750</v>
      </c>
      <c r="F42" s="74">
        <v>2750</v>
      </c>
      <c r="G42" s="74">
        <v>1504.52</v>
      </c>
      <c r="H42" s="74">
        <v>1556.4</v>
      </c>
      <c r="I42" s="74">
        <f t="shared" ref="I42:I48" si="19">G42+H42</f>
        <v>3060.92</v>
      </c>
      <c r="J42" s="83">
        <f t="shared" si="2"/>
        <v>55.136412599026571</v>
      </c>
      <c r="K42" s="83">
        <f t="shared" si="3"/>
        <v>111.30618181818181</v>
      </c>
    </row>
    <row r="43" spans="2:11" ht="15" customHeight="1">
      <c r="B43" s="16" t="s">
        <v>159</v>
      </c>
      <c r="C43" s="16" t="s">
        <v>203</v>
      </c>
      <c r="D43" s="83">
        <v>0</v>
      </c>
      <c r="E43" s="74">
        <v>1060</v>
      </c>
      <c r="F43" s="74">
        <v>1060</v>
      </c>
      <c r="G43" s="74">
        <v>0</v>
      </c>
      <c r="H43" s="74">
        <v>0</v>
      </c>
      <c r="I43" s="74">
        <f t="shared" si="19"/>
        <v>0</v>
      </c>
      <c r="J43" s="83">
        <v>0</v>
      </c>
      <c r="K43" s="83">
        <f t="shared" si="3"/>
        <v>0</v>
      </c>
    </row>
    <row r="44" spans="2:11" ht="15" customHeight="1">
      <c r="B44" s="16" t="s">
        <v>160</v>
      </c>
      <c r="C44" s="16" t="s">
        <v>204</v>
      </c>
      <c r="D44" s="83">
        <v>217.34</v>
      </c>
      <c r="E44" s="74">
        <v>270</v>
      </c>
      <c r="F44" s="74">
        <v>270</v>
      </c>
      <c r="G44" s="74">
        <v>142.76</v>
      </c>
      <c r="H44" s="74">
        <v>126.01</v>
      </c>
      <c r="I44" s="74">
        <f t="shared" si="19"/>
        <v>268.77</v>
      </c>
      <c r="J44" s="83">
        <f t="shared" si="2"/>
        <v>123.66338455875585</v>
      </c>
      <c r="K44" s="83">
        <f t="shared" si="3"/>
        <v>99.544444444444437</v>
      </c>
    </row>
    <row r="45" spans="2:11" ht="15" customHeight="1">
      <c r="B45" s="16" t="s">
        <v>161</v>
      </c>
      <c r="C45" s="16" t="s">
        <v>205</v>
      </c>
      <c r="D45" s="83">
        <v>283.7</v>
      </c>
      <c r="E45" s="74">
        <v>330</v>
      </c>
      <c r="F45" s="74">
        <v>330</v>
      </c>
      <c r="G45" s="74">
        <v>170.3</v>
      </c>
      <c r="H45" s="74">
        <v>117.21</v>
      </c>
      <c r="I45" s="74">
        <f t="shared" si="19"/>
        <v>287.51</v>
      </c>
      <c r="J45" s="83">
        <f t="shared" si="2"/>
        <v>101.34296792386324</v>
      </c>
      <c r="K45" s="83">
        <f t="shared" si="3"/>
        <v>87.124242424242425</v>
      </c>
    </row>
    <row r="46" spans="2:11" ht="15" customHeight="1">
      <c r="B46" s="16" t="s">
        <v>162</v>
      </c>
      <c r="C46" s="16" t="s">
        <v>206</v>
      </c>
      <c r="D46" s="83">
        <v>1501.43</v>
      </c>
      <c r="E46" s="74">
        <v>2200</v>
      </c>
      <c r="F46" s="74">
        <v>2200</v>
      </c>
      <c r="G46" s="74">
        <v>950.52</v>
      </c>
      <c r="H46" s="74">
        <v>867</v>
      </c>
      <c r="I46" s="74">
        <f t="shared" si="19"/>
        <v>1817.52</v>
      </c>
      <c r="J46" s="83">
        <f t="shared" si="2"/>
        <v>121.0525965246465</v>
      </c>
      <c r="K46" s="83">
        <f t="shared" si="3"/>
        <v>82.61454545454545</v>
      </c>
    </row>
    <row r="47" spans="2:11" ht="15" customHeight="1">
      <c r="B47" s="16" t="s">
        <v>163</v>
      </c>
      <c r="C47" s="16" t="s">
        <v>207</v>
      </c>
      <c r="D47" s="83">
        <v>734.12</v>
      </c>
      <c r="E47" s="74">
        <v>18000</v>
      </c>
      <c r="F47" s="74">
        <v>18000</v>
      </c>
      <c r="G47" s="74">
        <v>3238.45</v>
      </c>
      <c r="H47" s="74">
        <v>3536.81</v>
      </c>
      <c r="I47" s="74">
        <f t="shared" si="19"/>
        <v>6775.26</v>
      </c>
      <c r="J47" s="83">
        <f t="shared" si="2"/>
        <v>922.90906118890655</v>
      </c>
      <c r="K47" s="83">
        <f t="shared" si="3"/>
        <v>37.640333333333338</v>
      </c>
    </row>
    <row r="48" spans="2:11" ht="15" customHeight="1">
      <c r="B48" s="16" t="s">
        <v>164</v>
      </c>
      <c r="C48" s="16" t="s">
        <v>201</v>
      </c>
      <c r="D48" s="83">
        <v>6035.8</v>
      </c>
      <c r="E48" s="74">
        <v>21420</v>
      </c>
      <c r="F48" s="74">
        <v>21420</v>
      </c>
      <c r="G48" s="74">
        <v>6750.19</v>
      </c>
      <c r="H48" s="74">
        <v>2458.5300000000002</v>
      </c>
      <c r="I48" s="74">
        <f t="shared" si="19"/>
        <v>9208.7199999999993</v>
      </c>
      <c r="J48" s="83">
        <f t="shared" si="2"/>
        <v>152.5683422247258</v>
      </c>
      <c r="K48" s="83">
        <f t="shared" si="3"/>
        <v>42.991223155929035</v>
      </c>
    </row>
    <row r="49" spans="2:11" s="7" customFormat="1" ht="15" customHeight="1">
      <c r="B49" s="17" t="s">
        <v>165</v>
      </c>
      <c r="C49" s="17" t="s">
        <v>208</v>
      </c>
      <c r="D49" s="82">
        <f>D50</f>
        <v>1726.59</v>
      </c>
      <c r="E49" s="82">
        <f t="shared" ref="E49:I49" si="20">E50</f>
        <v>14790</v>
      </c>
      <c r="F49" s="82">
        <f t="shared" si="20"/>
        <v>14790</v>
      </c>
      <c r="G49" s="82">
        <f t="shared" si="20"/>
        <v>4182.9799999999996</v>
      </c>
      <c r="H49" s="82">
        <f t="shared" si="20"/>
        <v>3363.1200000000003</v>
      </c>
      <c r="I49" s="82">
        <f t="shared" si="20"/>
        <v>7546.1</v>
      </c>
      <c r="J49" s="82">
        <f t="shared" si="2"/>
        <v>437.05222432656285</v>
      </c>
      <c r="K49" s="82">
        <f t="shared" si="3"/>
        <v>51.021636240703181</v>
      </c>
    </row>
    <row r="50" spans="2:11" s="7" customFormat="1" ht="15" customHeight="1">
      <c r="B50" s="17" t="s">
        <v>166</v>
      </c>
      <c r="C50" s="17" t="s">
        <v>209</v>
      </c>
      <c r="D50" s="82">
        <f>D51+D52+D53</f>
        <v>1726.59</v>
      </c>
      <c r="E50" s="82">
        <f t="shared" ref="E50:I50" si="21">E51+E52+E53</f>
        <v>14790</v>
      </c>
      <c r="F50" s="82">
        <f t="shared" si="21"/>
        <v>14790</v>
      </c>
      <c r="G50" s="82">
        <f t="shared" si="21"/>
        <v>4182.9799999999996</v>
      </c>
      <c r="H50" s="82">
        <f t="shared" si="21"/>
        <v>3363.1200000000003</v>
      </c>
      <c r="I50" s="82">
        <f t="shared" si="21"/>
        <v>7546.1</v>
      </c>
      <c r="J50" s="82">
        <f t="shared" si="2"/>
        <v>437.05222432656285</v>
      </c>
      <c r="K50" s="82">
        <f t="shared" si="3"/>
        <v>51.021636240703181</v>
      </c>
    </row>
    <row r="51" spans="2:11" ht="15" customHeight="1">
      <c r="B51" s="16" t="s">
        <v>167</v>
      </c>
      <c r="C51" s="16" t="s">
        <v>210</v>
      </c>
      <c r="D51" s="83">
        <v>1360.1</v>
      </c>
      <c r="E51" s="74">
        <v>530</v>
      </c>
      <c r="F51" s="74">
        <v>530</v>
      </c>
      <c r="G51" s="74">
        <v>901.24</v>
      </c>
      <c r="H51" s="74">
        <v>614.32000000000005</v>
      </c>
      <c r="I51" s="74">
        <f t="shared" ref="I51:I53" si="22">G51+H51</f>
        <v>1515.56</v>
      </c>
      <c r="J51" s="83">
        <f t="shared" si="2"/>
        <v>111.43004190868319</v>
      </c>
      <c r="K51" s="83">
        <f t="shared" si="3"/>
        <v>285.95471698113204</v>
      </c>
    </row>
    <row r="52" spans="2:11" ht="15" customHeight="1">
      <c r="B52" s="16" t="s">
        <v>168</v>
      </c>
      <c r="C52" s="16" t="s">
        <v>211</v>
      </c>
      <c r="D52" s="83">
        <v>366.49</v>
      </c>
      <c r="E52" s="74">
        <v>14130</v>
      </c>
      <c r="F52" s="74">
        <v>14130</v>
      </c>
      <c r="G52" s="74">
        <v>3281.74</v>
      </c>
      <c r="H52" s="74">
        <v>2748.8</v>
      </c>
      <c r="I52" s="74">
        <f t="shared" si="22"/>
        <v>6030.54</v>
      </c>
      <c r="J52" s="83">
        <f t="shared" si="2"/>
        <v>1645.4855521296627</v>
      </c>
      <c r="K52" s="83">
        <f t="shared" si="3"/>
        <v>42.678980891719746</v>
      </c>
    </row>
    <row r="53" spans="2:11" ht="15" customHeight="1">
      <c r="B53" s="16" t="s">
        <v>169</v>
      </c>
      <c r="C53" s="16" t="s">
        <v>212</v>
      </c>
      <c r="D53" s="83">
        <v>0</v>
      </c>
      <c r="E53" s="74">
        <v>130</v>
      </c>
      <c r="F53" s="74">
        <v>130</v>
      </c>
      <c r="G53" s="74">
        <v>0</v>
      </c>
      <c r="H53" s="74">
        <v>0</v>
      </c>
      <c r="I53" s="74">
        <f t="shared" si="22"/>
        <v>0</v>
      </c>
      <c r="J53" s="83">
        <v>0</v>
      </c>
      <c r="K53" s="83">
        <f t="shared" si="3"/>
        <v>0</v>
      </c>
    </row>
    <row r="54" spans="2:11" s="7" customFormat="1" ht="15" customHeight="1">
      <c r="B54" s="17" t="s">
        <v>170</v>
      </c>
      <c r="C54" s="17" t="s">
        <v>213</v>
      </c>
      <c r="D54" s="82">
        <f>D55</f>
        <v>0</v>
      </c>
      <c r="E54" s="82">
        <f t="shared" ref="E54:I54" si="23">E55</f>
        <v>30940</v>
      </c>
      <c r="F54" s="82">
        <f t="shared" si="23"/>
        <v>30940</v>
      </c>
      <c r="G54" s="82">
        <f t="shared" si="23"/>
        <v>1140</v>
      </c>
      <c r="H54" s="82">
        <f t="shared" si="23"/>
        <v>34813.4</v>
      </c>
      <c r="I54" s="82">
        <f t="shared" si="23"/>
        <v>35953.4</v>
      </c>
      <c r="J54" s="82">
        <v>0</v>
      </c>
      <c r="K54" s="82">
        <f t="shared" si="3"/>
        <v>116.20361990950228</v>
      </c>
    </row>
    <row r="55" spans="2:11" s="7" customFormat="1" ht="15" customHeight="1">
      <c r="B55" s="17" t="s">
        <v>171</v>
      </c>
      <c r="C55" s="17" t="s">
        <v>214</v>
      </c>
      <c r="D55" s="82">
        <f>D56+D57</f>
        <v>0</v>
      </c>
      <c r="E55" s="82">
        <f t="shared" ref="E55:I55" si="24">E56+E57</f>
        <v>30940</v>
      </c>
      <c r="F55" s="82">
        <f t="shared" si="24"/>
        <v>30940</v>
      </c>
      <c r="G55" s="82">
        <f t="shared" si="24"/>
        <v>1140</v>
      </c>
      <c r="H55" s="82">
        <f t="shared" si="24"/>
        <v>34813.4</v>
      </c>
      <c r="I55" s="82">
        <f t="shared" si="24"/>
        <v>35953.4</v>
      </c>
      <c r="J55" s="82">
        <v>0</v>
      </c>
      <c r="K55" s="82">
        <f t="shared" si="3"/>
        <v>116.20361990950228</v>
      </c>
    </row>
    <row r="56" spans="2:11" ht="15" customHeight="1">
      <c r="B56" s="16" t="s">
        <v>172</v>
      </c>
      <c r="C56" s="16" t="s">
        <v>215</v>
      </c>
      <c r="D56" s="83">
        <v>0</v>
      </c>
      <c r="E56" s="74">
        <v>530</v>
      </c>
      <c r="F56" s="74">
        <v>530</v>
      </c>
      <c r="G56" s="74">
        <v>1140</v>
      </c>
      <c r="H56" s="74">
        <v>0</v>
      </c>
      <c r="I56" s="74">
        <f t="shared" ref="I56:I60" si="25">G56+H56</f>
        <v>1140</v>
      </c>
      <c r="J56" s="83">
        <v>0</v>
      </c>
      <c r="K56" s="83">
        <f t="shared" si="3"/>
        <v>215.09433962264151</v>
      </c>
    </row>
    <row r="57" spans="2:11" ht="15" customHeight="1">
      <c r="B57" s="16" t="s">
        <v>173</v>
      </c>
      <c r="C57" s="16" t="s">
        <v>216</v>
      </c>
      <c r="D57" s="83">
        <v>0</v>
      </c>
      <c r="E57" s="74">
        <v>30410</v>
      </c>
      <c r="F57" s="74">
        <v>30410</v>
      </c>
      <c r="G57" s="74">
        <v>0</v>
      </c>
      <c r="H57" s="74">
        <v>34813.4</v>
      </c>
      <c r="I57" s="74">
        <f t="shared" si="25"/>
        <v>34813.4</v>
      </c>
      <c r="J57" s="83">
        <v>0</v>
      </c>
      <c r="K57" s="83">
        <f t="shared" si="3"/>
        <v>114.48010522854324</v>
      </c>
    </row>
    <row r="58" spans="2:11" s="7" customFormat="1" ht="15" customHeight="1">
      <c r="B58" s="17" t="s">
        <v>174</v>
      </c>
      <c r="C58" s="17" t="s">
        <v>217</v>
      </c>
      <c r="D58" s="82">
        <f>D59</f>
        <v>0</v>
      </c>
      <c r="E58" s="82">
        <f t="shared" ref="E58:H58" si="26">E59</f>
        <v>1020</v>
      </c>
      <c r="F58" s="82">
        <f t="shared" si="26"/>
        <v>1020</v>
      </c>
      <c r="G58" s="82">
        <f t="shared" si="26"/>
        <v>1023.75</v>
      </c>
      <c r="H58" s="82">
        <f t="shared" si="26"/>
        <v>0</v>
      </c>
      <c r="I58" s="74">
        <f t="shared" si="25"/>
        <v>1023.75</v>
      </c>
      <c r="J58" s="83">
        <v>0</v>
      </c>
      <c r="K58" s="83">
        <f t="shared" si="3"/>
        <v>100.36764705882352</v>
      </c>
    </row>
    <row r="59" spans="2:11" s="7" customFormat="1" ht="15" customHeight="1">
      <c r="B59" s="17" t="s">
        <v>175</v>
      </c>
      <c r="C59" s="17" t="s">
        <v>119</v>
      </c>
      <c r="D59" s="82">
        <f>D60</f>
        <v>0</v>
      </c>
      <c r="E59" s="82">
        <f t="shared" ref="E59:H59" si="27">E60</f>
        <v>1020</v>
      </c>
      <c r="F59" s="82">
        <f t="shared" si="27"/>
        <v>1020</v>
      </c>
      <c r="G59" s="82">
        <f t="shared" si="27"/>
        <v>1023.75</v>
      </c>
      <c r="H59" s="82">
        <f t="shared" si="27"/>
        <v>0</v>
      </c>
      <c r="I59" s="74">
        <f t="shared" si="25"/>
        <v>1023.75</v>
      </c>
      <c r="J59" s="83">
        <v>0</v>
      </c>
      <c r="K59" s="83">
        <f t="shared" si="3"/>
        <v>100.36764705882352</v>
      </c>
    </row>
    <row r="60" spans="2:11" ht="15" customHeight="1">
      <c r="B60" s="16" t="s">
        <v>176</v>
      </c>
      <c r="C60" s="16" t="s">
        <v>218</v>
      </c>
      <c r="D60" s="83">
        <v>0</v>
      </c>
      <c r="E60" s="74">
        <v>1020</v>
      </c>
      <c r="F60" s="74">
        <v>1020</v>
      </c>
      <c r="G60" s="74">
        <v>1023.75</v>
      </c>
      <c r="H60" s="74">
        <v>0</v>
      </c>
      <c r="I60" s="74">
        <f t="shared" si="25"/>
        <v>1023.75</v>
      </c>
      <c r="J60" s="83">
        <v>0</v>
      </c>
      <c r="K60" s="83">
        <f t="shared" si="3"/>
        <v>100.36764705882352</v>
      </c>
    </row>
    <row r="61" spans="2:11" s="7" customFormat="1" ht="15" customHeight="1">
      <c r="B61" s="45" t="s">
        <v>124</v>
      </c>
      <c r="C61" s="45" t="s">
        <v>6</v>
      </c>
      <c r="D61" s="81">
        <f>D62+D65</f>
        <v>26187.760000000002</v>
      </c>
      <c r="E61" s="81">
        <f t="shared" ref="E61:I61" si="28">E62+E65</f>
        <v>43340</v>
      </c>
      <c r="F61" s="81">
        <f t="shared" si="28"/>
        <v>43340</v>
      </c>
      <c r="G61" s="81">
        <f t="shared" si="28"/>
        <v>1436.59</v>
      </c>
      <c r="H61" s="81">
        <f t="shared" si="28"/>
        <v>41833.149999999994</v>
      </c>
      <c r="I61" s="81">
        <f t="shared" si="28"/>
        <v>43269.739999999991</v>
      </c>
      <c r="J61" s="80">
        <f t="shared" si="2"/>
        <v>165.22887028138331</v>
      </c>
      <c r="K61" s="80">
        <f t="shared" si="3"/>
        <v>99.837886479003217</v>
      </c>
    </row>
    <row r="62" spans="2:11" s="7" customFormat="1" ht="15" customHeight="1">
      <c r="B62" s="17" t="s">
        <v>59</v>
      </c>
      <c r="C62" s="17" t="s">
        <v>7</v>
      </c>
      <c r="D62" s="71">
        <f>D63</f>
        <v>0</v>
      </c>
      <c r="E62" s="71">
        <f t="shared" ref="E62:I62" si="29">E63</f>
        <v>400</v>
      </c>
      <c r="F62" s="71">
        <f t="shared" si="29"/>
        <v>400</v>
      </c>
      <c r="G62" s="71">
        <f t="shared" si="29"/>
        <v>0</v>
      </c>
      <c r="H62" s="71">
        <f t="shared" si="29"/>
        <v>0</v>
      </c>
      <c r="I62" s="71">
        <f t="shared" si="29"/>
        <v>0</v>
      </c>
      <c r="J62" s="82">
        <v>0</v>
      </c>
      <c r="K62" s="82">
        <f t="shared" si="3"/>
        <v>0</v>
      </c>
    </row>
    <row r="63" spans="2:11" s="7" customFormat="1" ht="15" customHeight="1">
      <c r="B63" s="17" t="s">
        <v>60</v>
      </c>
      <c r="C63" s="17" t="s">
        <v>73</v>
      </c>
      <c r="D63" s="71">
        <f>D64</f>
        <v>0</v>
      </c>
      <c r="E63" s="71">
        <f t="shared" ref="E63:I63" si="30">E64</f>
        <v>400</v>
      </c>
      <c r="F63" s="71">
        <f t="shared" si="30"/>
        <v>400</v>
      </c>
      <c r="G63" s="71">
        <f t="shared" si="30"/>
        <v>0</v>
      </c>
      <c r="H63" s="71">
        <f t="shared" si="30"/>
        <v>0</v>
      </c>
      <c r="I63" s="71">
        <f t="shared" si="30"/>
        <v>0</v>
      </c>
      <c r="J63" s="82">
        <v>0</v>
      </c>
      <c r="K63" s="82">
        <f t="shared" si="3"/>
        <v>0</v>
      </c>
    </row>
    <row r="64" spans="2:11" ht="15" customHeight="1">
      <c r="B64" s="16" t="s">
        <v>61</v>
      </c>
      <c r="C64" s="16" t="s">
        <v>74</v>
      </c>
      <c r="D64" s="73">
        <v>0</v>
      </c>
      <c r="E64" s="74">
        <v>400</v>
      </c>
      <c r="F64" s="74">
        <v>400</v>
      </c>
      <c r="G64" s="74">
        <v>0</v>
      </c>
      <c r="H64" s="74">
        <v>0</v>
      </c>
      <c r="I64" s="74">
        <f t="shared" ref="I64:I65" si="31">G64+H64</f>
        <v>0</v>
      </c>
      <c r="J64" s="83">
        <v>0</v>
      </c>
      <c r="K64" s="83">
        <f t="shared" si="3"/>
        <v>0</v>
      </c>
    </row>
    <row r="65" spans="2:11" s="7" customFormat="1" ht="15" customHeight="1">
      <c r="B65" s="17" t="s">
        <v>62</v>
      </c>
      <c r="C65" s="17" t="s">
        <v>75</v>
      </c>
      <c r="D65" s="71">
        <f>D66+D68+D74</f>
        <v>26187.760000000002</v>
      </c>
      <c r="E65" s="71">
        <f t="shared" ref="E65:H65" si="32">E66+E68+E74</f>
        <v>42940</v>
      </c>
      <c r="F65" s="71">
        <f t="shared" si="32"/>
        <v>42940</v>
      </c>
      <c r="G65" s="71">
        <f t="shared" si="32"/>
        <v>1436.59</v>
      </c>
      <c r="H65" s="71">
        <f t="shared" si="32"/>
        <v>41833.149999999994</v>
      </c>
      <c r="I65" s="74">
        <f t="shared" si="31"/>
        <v>43269.739999999991</v>
      </c>
      <c r="J65" s="83">
        <f t="shared" si="2"/>
        <v>165.22887028138331</v>
      </c>
      <c r="K65" s="83">
        <f t="shared" si="3"/>
        <v>100.76790870982764</v>
      </c>
    </row>
    <row r="66" spans="2:11" s="7" customFormat="1" ht="15" customHeight="1">
      <c r="B66" s="17" t="s">
        <v>63</v>
      </c>
      <c r="C66" s="17" t="s">
        <v>76</v>
      </c>
      <c r="D66" s="71">
        <f>D67</f>
        <v>0</v>
      </c>
      <c r="E66" s="71">
        <f t="shared" ref="E66:I66" si="33">E67</f>
        <v>0</v>
      </c>
      <c r="F66" s="71">
        <f t="shared" si="33"/>
        <v>0</v>
      </c>
      <c r="G66" s="71">
        <f t="shared" si="33"/>
        <v>0</v>
      </c>
      <c r="H66" s="71">
        <f t="shared" si="33"/>
        <v>0</v>
      </c>
      <c r="I66" s="71">
        <f t="shared" si="33"/>
        <v>0</v>
      </c>
      <c r="J66" s="82">
        <v>0</v>
      </c>
      <c r="K66" s="82">
        <v>0</v>
      </c>
    </row>
    <row r="67" spans="2:11" ht="15" customHeight="1">
      <c r="B67" s="16" t="s">
        <v>64</v>
      </c>
      <c r="C67" s="16" t="s">
        <v>77</v>
      </c>
      <c r="D67" s="73">
        <v>0</v>
      </c>
      <c r="E67" s="74">
        <v>0</v>
      </c>
      <c r="F67" s="74">
        <v>0</v>
      </c>
      <c r="G67" s="74">
        <v>0</v>
      </c>
      <c r="H67" s="74">
        <v>0</v>
      </c>
      <c r="I67" s="74">
        <f>G67+H67</f>
        <v>0</v>
      </c>
      <c r="J67" s="82">
        <v>0</v>
      </c>
      <c r="K67" s="82">
        <v>0</v>
      </c>
    </row>
    <row r="68" spans="2:11" s="7" customFormat="1" ht="15" customHeight="1">
      <c r="B68" s="17" t="s">
        <v>65</v>
      </c>
      <c r="C68" s="17" t="s">
        <v>78</v>
      </c>
      <c r="D68" s="71">
        <f>D69+D70+D71+D72+D73</f>
        <v>840.65000000000009</v>
      </c>
      <c r="E68" s="71">
        <f t="shared" ref="E68:I68" si="34">E69+E70+E71+E72+E73</f>
        <v>10120</v>
      </c>
      <c r="F68" s="71">
        <f t="shared" si="34"/>
        <v>10120</v>
      </c>
      <c r="G68" s="71">
        <f t="shared" si="34"/>
        <v>1181.0999999999999</v>
      </c>
      <c r="H68" s="71">
        <f t="shared" si="34"/>
        <v>21500.12</v>
      </c>
      <c r="I68" s="71">
        <f t="shared" si="34"/>
        <v>22681.219999999998</v>
      </c>
      <c r="J68" s="82">
        <f t="shared" si="2"/>
        <v>2698.057455540355</v>
      </c>
      <c r="K68" s="82">
        <f t="shared" si="3"/>
        <v>224.12272727272727</v>
      </c>
    </row>
    <row r="69" spans="2:11" ht="15" customHeight="1">
      <c r="B69" s="16" t="s">
        <v>66</v>
      </c>
      <c r="C69" s="16" t="s">
        <v>79</v>
      </c>
      <c r="D69" s="73">
        <v>452.67</v>
      </c>
      <c r="E69" s="74">
        <v>6820</v>
      </c>
      <c r="F69" s="74">
        <v>6820</v>
      </c>
      <c r="G69" s="74">
        <v>568.75</v>
      </c>
      <c r="H69" s="74">
        <v>21075.119999999999</v>
      </c>
      <c r="I69" s="74">
        <f t="shared" ref="I69:I73" si="35">G69+H69</f>
        <v>21643.87</v>
      </c>
      <c r="J69" s="83">
        <f t="shared" si="2"/>
        <v>4781.3793712859251</v>
      </c>
      <c r="K69" s="83">
        <f t="shared" si="3"/>
        <v>317.3587976539589</v>
      </c>
    </row>
    <row r="70" spans="2:11" ht="15" customHeight="1">
      <c r="B70" s="16" t="s">
        <v>67</v>
      </c>
      <c r="C70" s="16" t="s">
        <v>80</v>
      </c>
      <c r="D70" s="73">
        <v>0</v>
      </c>
      <c r="E70" s="74">
        <v>1000</v>
      </c>
      <c r="F70" s="74">
        <v>1000</v>
      </c>
      <c r="G70" s="74">
        <v>612.35</v>
      </c>
      <c r="H70" s="74">
        <v>0</v>
      </c>
      <c r="I70" s="74">
        <f t="shared" si="35"/>
        <v>612.35</v>
      </c>
      <c r="J70" s="83">
        <v>0</v>
      </c>
      <c r="K70" s="83">
        <f t="shared" si="3"/>
        <v>61.235000000000007</v>
      </c>
    </row>
    <row r="71" spans="2:11" ht="15" customHeight="1">
      <c r="B71" s="16" t="s">
        <v>68</v>
      </c>
      <c r="C71" s="16" t="s">
        <v>81</v>
      </c>
      <c r="D71" s="73">
        <v>0</v>
      </c>
      <c r="E71" s="74">
        <v>1300</v>
      </c>
      <c r="F71" s="74">
        <v>1300</v>
      </c>
      <c r="G71" s="74">
        <v>0</v>
      </c>
      <c r="H71" s="74">
        <v>425</v>
      </c>
      <c r="I71" s="74">
        <f t="shared" si="35"/>
        <v>425</v>
      </c>
      <c r="J71" s="83">
        <v>0</v>
      </c>
      <c r="K71" s="83">
        <f t="shared" ref="K71:K75" si="36">(I71/F71)*100</f>
        <v>32.692307692307693</v>
      </c>
    </row>
    <row r="72" spans="2:11" ht="15" customHeight="1">
      <c r="B72" s="16" t="s">
        <v>69</v>
      </c>
      <c r="C72" s="16" t="s">
        <v>82</v>
      </c>
      <c r="D72" s="73">
        <v>0</v>
      </c>
      <c r="E72" s="74">
        <v>0</v>
      </c>
      <c r="F72" s="74">
        <v>0</v>
      </c>
      <c r="G72" s="74">
        <v>0</v>
      </c>
      <c r="H72" s="74">
        <v>0</v>
      </c>
      <c r="I72" s="74">
        <f t="shared" si="35"/>
        <v>0</v>
      </c>
      <c r="J72" s="83">
        <v>0</v>
      </c>
      <c r="K72" s="83">
        <v>0</v>
      </c>
    </row>
    <row r="73" spans="2:11" ht="15" customHeight="1">
      <c r="B73" s="16" t="s">
        <v>70</v>
      </c>
      <c r="C73" s="16" t="s">
        <v>83</v>
      </c>
      <c r="D73" s="73">
        <v>387.98</v>
      </c>
      <c r="E73" s="74">
        <v>1000</v>
      </c>
      <c r="F73" s="74">
        <v>1000</v>
      </c>
      <c r="G73" s="74">
        <v>0</v>
      </c>
      <c r="H73" s="74">
        <v>0</v>
      </c>
      <c r="I73" s="74">
        <f t="shared" si="35"/>
        <v>0</v>
      </c>
      <c r="J73" s="83">
        <f t="shared" ref="J73:J75" si="37">(I73/D73)*100</f>
        <v>0</v>
      </c>
      <c r="K73" s="83">
        <f t="shared" si="36"/>
        <v>0</v>
      </c>
    </row>
    <row r="74" spans="2:11" s="7" customFormat="1" ht="15" customHeight="1">
      <c r="B74" s="17" t="s">
        <v>71</v>
      </c>
      <c r="C74" s="17" t="s">
        <v>84</v>
      </c>
      <c r="D74" s="71">
        <f>D75</f>
        <v>25347.11</v>
      </c>
      <c r="E74" s="71">
        <f t="shared" ref="E74:I74" si="38">E75</f>
        <v>32820</v>
      </c>
      <c r="F74" s="71">
        <f t="shared" si="38"/>
        <v>32820</v>
      </c>
      <c r="G74" s="71">
        <f t="shared" si="38"/>
        <v>255.49</v>
      </c>
      <c r="H74" s="71">
        <f t="shared" si="38"/>
        <v>20333.03</v>
      </c>
      <c r="I74" s="71">
        <f t="shared" si="38"/>
        <v>20588.52</v>
      </c>
      <c r="J74" s="82">
        <f t="shared" si="37"/>
        <v>81.22630153891312</v>
      </c>
      <c r="K74" s="82">
        <f t="shared" si="36"/>
        <v>62.731627056672764</v>
      </c>
    </row>
    <row r="75" spans="2:11" ht="15" customHeight="1">
      <c r="B75" s="16" t="s">
        <v>72</v>
      </c>
      <c r="C75" s="16" t="s">
        <v>85</v>
      </c>
      <c r="D75" s="73">
        <v>25347.11</v>
      </c>
      <c r="E75" s="74">
        <v>32820</v>
      </c>
      <c r="F75" s="74">
        <v>32820</v>
      </c>
      <c r="G75" s="74">
        <v>255.49</v>
      </c>
      <c r="H75" s="74">
        <v>20333.03</v>
      </c>
      <c r="I75" s="74">
        <f>G75+H75</f>
        <v>20588.52</v>
      </c>
      <c r="J75" s="83">
        <f t="shared" si="37"/>
        <v>81.22630153891312</v>
      </c>
      <c r="K75" s="83">
        <f t="shared" si="36"/>
        <v>62.731627056672764</v>
      </c>
    </row>
  </sheetData>
  <mergeCells count="6">
    <mergeCell ref="B7:C7"/>
    <mergeCell ref="B6:C6"/>
    <mergeCell ref="B8:C8"/>
    <mergeCell ref="B2:K2"/>
    <mergeCell ref="B5:C5"/>
    <mergeCell ref="B4:C4"/>
  </mergeCells>
  <pageMargins left="0.18" right="0.17" top="0.36" bottom="0.4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8"/>
  <sheetViews>
    <sheetView workbookViewId="0">
      <selection activeCell="G5" sqref="G5:N6"/>
    </sheetView>
  </sheetViews>
  <sheetFormatPr defaultRowHeight="15"/>
  <cols>
    <col min="1" max="1" width="1.85546875" customWidth="1"/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6" width="21.7109375" customWidth="1"/>
    <col min="7" max="14" width="13.7109375" customWidth="1"/>
  </cols>
  <sheetData>
    <row r="1" spans="2:14" ht="18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18" customHeight="1">
      <c r="B2" s="145" t="s">
        <v>55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15.75" customHeight="1">
      <c r="B3" s="145" t="s">
        <v>32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2:14" ht="18"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</row>
    <row r="5" spans="2:14" ht="39" customHeight="1">
      <c r="B5" s="146" t="s">
        <v>8</v>
      </c>
      <c r="C5" s="151"/>
      <c r="D5" s="151"/>
      <c r="E5" s="151"/>
      <c r="F5" s="147"/>
      <c r="G5" s="39" t="s">
        <v>303</v>
      </c>
      <c r="H5" s="39" t="s">
        <v>39</v>
      </c>
      <c r="I5" s="39" t="s">
        <v>37</v>
      </c>
      <c r="J5" s="39" t="s">
        <v>291</v>
      </c>
      <c r="K5" s="39" t="s">
        <v>305</v>
      </c>
      <c r="L5" s="39" t="s">
        <v>304</v>
      </c>
      <c r="M5" s="39" t="s">
        <v>15</v>
      </c>
      <c r="N5" s="39" t="s">
        <v>38</v>
      </c>
    </row>
    <row r="6" spans="2:14">
      <c r="B6" s="146">
        <v>1</v>
      </c>
      <c r="C6" s="151"/>
      <c r="D6" s="151"/>
      <c r="E6" s="151"/>
      <c r="F6" s="147"/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 t="s">
        <v>295</v>
      </c>
      <c r="N6" s="39" t="s">
        <v>296</v>
      </c>
    </row>
    <row r="7" spans="2:14" ht="25.5" customHeight="1">
      <c r="B7" s="22">
        <v>8</v>
      </c>
      <c r="C7" s="148" t="s">
        <v>10</v>
      </c>
      <c r="D7" s="149"/>
      <c r="E7" s="149"/>
      <c r="F7" s="150"/>
      <c r="G7" s="24">
        <v>0</v>
      </c>
      <c r="H7" s="24">
        <v>0</v>
      </c>
      <c r="I7" s="24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</row>
    <row r="8" spans="2:14" ht="25.5" customHeight="1">
      <c r="B8" s="23">
        <v>5</v>
      </c>
      <c r="C8" s="148" t="s">
        <v>11</v>
      </c>
      <c r="D8" s="149"/>
      <c r="E8" s="149"/>
      <c r="F8" s="150"/>
      <c r="G8" s="24">
        <v>0</v>
      </c>
      <c r="H8" s="24">
        <v>0</v>
      </c>
      <c r="I8" s="24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</row>
  </sheetData>
  <mergeCells count="6">
    <mergeCell ref="C8:F8"/>
    <mergeCell ref="B5:F5"/>
    <mergeCell ref="B2:N2"/>
    <mergeCell ref="B3:N3"/>
    <mergeCell ref="B6:F6"/>
    <mergeCell ref="C7:F7"/>
  </mergeCells>
  <pageMargins left="0.31496062992125984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B2" sqref="B2:J2"/>
    </sheetView>
  </sheetViews>
  <sheetFormatPr defaultRowHeight="15"/>
  <cols>
    <col min="1" max="1" width="2.7109375" customWidth="1"/>
    <col min="2" max="2" width="37.7109375" customWidth="1"/>
    <col min="3" max="10" width="13.7109375" customWidth="1"/>
  </cols>
  <sheetData>
    <row r="1" spans="2:10" ht="18">
      <c r="B1" s="4"/>
      <c r="C1" s="4"/>
      <c r="D1" s="4"/>
      <c r="E1" s="4"/>
      <c r="F1" s="1"/>
      <c r="G1" s="1"/>
      <c r="H1" s="1"/>
      <c r="I1" s="1"/>
      <c r="J1" s="1"/>
    </row>
    <row r="2" spans="2:10" ht="15.75" customHeight="1">
      <c r="B2" s="145" t="s">
        <v>33</v>
      </c>
      <c r="C2" s="145"/>
      <c r="D2" s="145"/>
      <c r="E2" s="145"/>
      <c r="F2" s="145"/>
      <c r="G2" s="145"/>
      <c r="H2" s="145"/>
      <c r="I2" s="145"/>
      <c r="J2" s="145"/>
    </row>
    <row r="3" spans="2:10" ht="18">
      <c r="B3" s="4"/>
      <c r="C3" s="4"/>
      <c r="D3" s="4"/>
      <c r="E3" s="4"/>
      <c r="F3" s="1"/>
      <c r="G3" s="1"/>
      <c r="H3" s="1"/>
      <c r="I3" s="1"/>
      <c r="J3" s="1"/>
    </row>
    <row r="4" spans="2:10" ht="40.5" customHeight="1">
      <c r="B4" s="9" t="s">
        <v>8</v>
      </c>
      <c r="C4" s="39" t="s">
        <v>303</v>
      </c>
      <c r="D4" s="39" t="s">
        <v>39</v>
      </c>
      <c r="E4" s="39" t="s">
        <v>37</v>
      </c>
      <c r="F4" s="39" t="s">
        <v>291</v>
      </c>
      <c r="G4" s="39" t="s">
        <v>305</v>
      </c>
      <c r="H4" s="39" t="s">
        <v>304</v>
      </c>
      <c r="I4" s="39" t="s">
        <v>15</v>
      </c>
      <c r="J4" s="39" t="s">
        <v>38</v>
      </c>
    </row>
    <row r="5" spans="2:10">
      <c r="B5" s="9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39" t="s">
        <v>295</v>
      </c>
      <c r="J5" s="39" t="s">
        <v>296</v>
      </c>
    </row>
    <row r="6" spans="2:10">
      <c r="B6" s="2" t="s">
        <v>34</v>
      </c>
      <c r="C6" s="19">
        <v>0</v>
      </c>
      <c r="D6" s="19">
        <v>0</v>
      </c>
      <c r="E6" s="21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2:10" ht="15.75" customHeight="1">
      <c r="B7" s="2" t="s">
        <v>35</v>
      </c>
      <c r="C7" s="19">
        <v>0</v>
      </c>
      <c r="D7" s="19">
        <v>0</v>
      </c>
      <c r="E7" s="21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</sheetData>
  <mergeCells count="1">
    <mergeCell ref="B2:J2"/>
  </mergeCells>
  <pageMargins left="0.28000000000000003" right="0.45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J242"/>
  <sheetViews>
    <sheetView workbookViewId="0">
      <selection activeCell="B2" sqref="B2:I2"/>
    </sheetView>
  </sheetViews>
  <sheetFormatPr defaultRowHeight="15"/>
  <cols>
    <col min="1" max="1" width="2.7109375" customWidth="1"/>
    <col min="2" max="2" width="18.85546875" style="53" customWidth="1"/>
    <col min="3" max="3" width="64.140625" style="53" customWidth="1"/>
    <col min="4" max="9" width="13.7109375" style="53" customWidth="1"/>
  </cols>
  <sheetData>
    <row r="1" spans="2:9" ht="7.5" customHeight="1">
      <c r="B1" s="52"/>
      <c r="C1" s="52"/>
      <c r="D1" s="52"/>
      <c r="E1" s="52"/>
      <c r="F1" s="52"/>
      <c r="G1" s="52"/>
      <c r="H1" s="52"/>
      <c r="I1" s="54"/>
    </row>
    <row r="2" spans="2:9" ht="18" customHeight="1">
      <c r="B2" s="111" t="s">
        <v>12</v>
      </c>
      <c r="C2" s="152"/>
      <c r="D2" s="152"/>
      <c r="E2" s="152"/>
      <c r="F2" s="152"/>
      <c r="G2" s="152"/>
      <c r="H2" s="152"/>
      <c r="I2" s="152"/>
    </row>
    <row r="3" spans="2:9" ht="18">
      <c r="B3" s="52"/>
      <c r="C3" s="52"/>
      <c r="D3" s="52"/>
      <c r="E3" s="52"/>
      <c r="F3" s="52"/>
      <c r="G3" s="52"/>
      <c r="H3" s="52"/>
      <c r="I3" s="54"/>
    </row>
    <row r="4" spans="2:9" ht="15.75">
      <c r="B4" s="153" t="s">
        <v>56</v>
      </c>
      <c r="C4" s="153"/>
      <c r="D4" s="153"/>
      <c r="E4" s="153"/>
      <c r="F4" s="153"/>
      <c r="G4" s="153"/>
      <c r="H4" s="153"/>
      <c r="I4" s="153"/>
    </row>
    <row r="5" spans="2:9" ht="18">
      <c r="B5" s="52"/>
      <c r="C5" s="52"/>
      <c r="D5" s="52"/>
      <c r="E5" s="52"/>
      <c r="F5" s="52"/>
      <c r="G5" s="52"/>
      <c r="H5" s="52"/>
      <c r="I5" s="54"/>
    </row>
    <row r="6" spans="2:9" ht="27.75" customHeight="1">
      <c r="B6" s="154" t="s">
        <v>8</v>
      </c>
      <c r="C6" s="155"/>
      <c r="D6" s="70" t="s">
        <v>39</v>
      </c>
      <c r="E6" s="70" t="s">
        <v>37</v>
      </c>
      <c r="F6" s="70" t="s">
        <v>57</v>
      </c>
      <c r="G6" s="70" t="s">
        <v>306</v>
      </c>
      <c r="H6" s="70" t="s">
        <v>307</v>
      </c>
      <c r="I6" s="70" t="s">
        <v>38</v>
      </c>
    </row>
    <row r="7" spans="2:9" s="5" customFormat="1" ht="15.75" customHeight="1">
      <c r="B7" s="156">
        <v>1</v>
      </c>
      <c r="C7" s="157"/>
      <c r="D7" s="90">
        <v>2</v>
      </c>
      <c r="E7" s="90">
        <v>3</v>
      </c>
      <c r="F7" s="90">
        <v>4</v>
      </c>
      <c r="G7" s="90">
        <v>5</v>
      </c>
      <c r="H7" s="90">
        <v>6</v>
      </c>
      <c r="I7" s="90" t="s">
        <v>308</v>
      </c>
    </row>
    <row r="8" spans="2:9" s="10" customFormat="1" ht="29.25" customHeight="1">
      <c r="B8" s="91" t="s">
        <v>290</v>
      </c>
      <c r="C8" s="92" t="s">
        <v>265</v>
      </c>
      <c r="D8" s="93">
        <f>D9+D118+D144+D177+D224+D230</f>
        <v>1836740</v>
      </c>
      <c r="E8" s="93">
        <f t="shared" ref="E8:H8" si="0">E9+E118+E144+E177+E224+E230</f>
        <v>1836740</v>
      </c>
      <c r="F8" s="93">
        <f t="shared" si="0"/>
        <v>795710.1</v>
      </c>
      <c r="G8" s="93">
        <f t="shared" si="0"/>
        <v>883449.20000000019</v>
      </c>
      <c r="H8" s="93">
        <f t="shared" si="0"/>
        <v>1679159.2999999998</v>
      </c>
      <c r="I8" s="94">
        <f t="shared" ref="I8:I14" si="1">(H8/E8)*100</f>
        <v>91.420631118176772</v>
      </c>
    </row>
    <row r="9" spans="2:9" s="84" customFormat="1" ht="15" customHeight="1">
      <c r="B9" s="95" t="s">
        <v>243</v>
      </c>
      <c r="C9" s="95" t="s">
        <v>266</v>
      </c>
      <c r="D9" s="87">
        <f>D10+D84</f>
        <v>364710</v>
      </c>
      <c r="E9" s="87">
        <f t="shared" ref="E9:H9" si="2">E10+E84</f>
        <v>364710</v>
      </c>
      <c r="F9" s="87">
        <f t="shared" si="2"/>
        <v>165768.22</v>
      </c>
      <c r="G9" s="87">
        <f t="shared" si="2"/>
        <v>205393.22</v>
      </c>
      <c r="H9" s="87">
        <f t="shared" si="2"/>
        <v>371161.44000000006</v>
      </c>
      <c r="I9" s="96">
        <f t="shared" si="1"/>
        <v>101.7689232540923</v>
      </c>
    </row>
    <row r="10" spans="2:9" s="84" customFormat="1" ht="15" customHeight="1">
      <c r="B10" s="95" t="s">
        <v>244</v>
      </c>
      <c r="C10" s="95" t="s">
        <v>266</v>
      </c>
      <c r="D10" s="87">
        <f>D11</f>
        <v>266770</v>
      </c>
      <c r="E10" s="87">
        <f t="shared" ref="E10:H10" si="3">E11</f>
        <v>266770</v>
      </c>
      <c r="F10" s="87">
        <f t="shared" si="3"/>
        <v>110256.09999999999</v>
      </c>
      <c r="G10" s="87">
        <f t="shared" si="3"/>
        <v>173190.75</v>
      </c>
      <c r="H10" s="87">
        <f t="shared" si="3"/>
        <v>283446.85000000003</v>
      </c>
      <c r="I10" s="96">
        <f t="shared" si="1"/>
        <v>106.25139633392062</v>
      </c>
    </row>
    <row r="11" spans="2:9" s="84" customFormat="1" ht="15" customHeight="1">
      <c r="B11" s="44" t="s">
        <v>251</v>
      </c>
      <c r="C11" s="44" t="s">
        <v>267</v>
      </c>
      <c r="D11" s="88">
        <f>D12+D17+D26+D29+D36+D42+D45+D53+D61+D68+D78+D81</f>
        <v>266770</v>
      </c>
      <c r="E11" s="88">
        <f t="shared" ref="E11:H11" si="4">E12+E17+E26+E29+E36+E42+E45+E53+E61+E68+E78+E81</f>
        <v>266770</v>
      </c>
      <c r="F11" s="88">
        <f t="shared" si="4"/>
        <v>110256.09999999999</v>
      </c>
      <c r="G11" s="88">
        <f t="shared" si="4"/>
        <v>173190.75</v>
      </c>
      <c r="H11" s="88">
        <f t="shared" si="4"/>
        <v>283446.85000000003</v>
      </c>
      <c r="I11" s="97">
        <f t="shared" si="1"/>
        <v>106.25139633392062</v>
      </c>
    </row>
    <row r="12" spans="2:9" s="84" customFormat="1" ht="15" customHeight="1">
      <c r="B12" s="43" t="s">
        <v>252</v>
      </c>
      <c r="C12" s="43" t="s">
        <v>268</v>
      </c>
      <c r="D12" s="89">
        <f>D13</f>
        <v>6440</v>
      </c>
      <c r="E12" s="89">
        <f t="shared" ref="E12:H12" si="5">E13</f>
        <v>6440</v>
      </c>
      <c r="F12" s="89">
        <f t="shared" si="5"/>
        <v>1504.52</v>
      </c>
      <c r="G12" s="89">
        <f t="shared" si="5"/>
        <v>5217.8899999999994</v>
      </c>
      <c r="H12" s="89">
        <f t="shared" si="5"/>
        <v>6722.41</v>
      </c>
      <c r="I12" s="98">
        <f t="shared" si="1"/>
        <v>104.38524844720496</v>
      </c>
    </row>
    <row r="13" spans="2:9" s="84" customFormat="1" ht="15" customHeight="1">
      <c r="B13" s="17" t="s">
        <v>136</v>
      </c>
      <c r="C13" s="17" t="s">
        <v>14</v>
      </c>
      <c r="D13" s="18">
        <f>D14+D15+D16</f>
        <v>6440</v>
      </c>
      <c r="E13" s="18">
        <f t="shared" ref="E13:H13" si="6">E14+E15+E16</f>
        <v>6440</v>
      </c>
      <c r="F13" s="18">
        <f t="shared" si="6"/>
        <v>1504.52</v>
      </c>
      <c r="G13" s="18">
        <f t="shared" si="6"/>
        <v>5217.8899999999994</v>
      </c>
      <c r="H13" s="18">
        <f t="shared" si="6"/>
        <v>6722.41</v>
      </c>
      <c r="I13" s="99">
        <f t="shared" si="1"/>
        <v>104.38524844720496</v>
      </c>
    </row>
    <row r="14" spans="2:9" s="10" customFormat="1" ht="15" customHeight="1">
      <c r="B14" s="16" t="s">
        <v>144</v>
      </c>
      <c r="C14" s="16" t="s">
        <v>188</v>
      </c>
      <c r="D14" s="13">
        <v>1300</v>
      </c>
      <c r="E14" s="13">
        <v>1300</v>
      </c>
      <c r="F14" s="13">
        <v>0</v>
      </c>
      <c r="G14" s="86">
        <v>1300</v>
      </c>
      <c r="H14" s="86">
        <f>F14+G14</f>
        <v>1300</v>
      </c>
      <c r="I14" s="100">
        <f t="shared" si="1"/>
        <v>100</v>
      </c>
    </row>
    <row r="15" spans="2:9" s="10" customFormat="1" ht="15" customHeight="1">
      <c r="B15" s="16" t="s">
        <v>153</v>
      </c>
      <c r="C15" s="16" t="s">
        <v>197</v>
      </c>
      <c r="D15" s="13">
        <v>2390</v>
      </c>
      <c r="E15" s="13">
        <v>2390</v>
      </c>
      <c r="F15" s="13">
        <v>0</v>
      </c>
      <c r="G15" s="86">
        <v>2361.4899999999998</v>
      </c>
      <c r="H15" s="86">
        <f t="shared" ref="H15:H16" si="7">F15+G15</f>
        <v>2361.4899999999998</v>
      </c>
      <c r="I15" s="100">
        <f t="shared" ref="I15:I16" si="8">(H15/E15)*100</f>
        <v>98.807112970711287</v>
      </c>
    </row>
    <row r="16" spans="2:9" s="10" customFormat="1" ht="15" customHeight="1">
      <c r="B16" s="16" t="s">
        <v>158</v>
      </c>
      <c r="C16" s="16" t="s">
        <v>202</v>
      </c>
      <c r="D16" s="13">
        <v>2750</v>
      </c>
      <c r="E16" s="13">
        <v>2750</v>
      </c>
      <c r="F16" s="13">
        <v>1504.52</v>
      </c>
      <c r="G16" s="86">
        <v>1556.4</v>
      </c>
      <c r="H16" s="86">
        <f t="shared" si="7"/>
        <v>3060.92</v>
      </c>
      <c r="I16" s="100">
        <f t="shared" si="8"/>
        <v>111.30618181818181</v>
      </c>
    </row>
    <row r="17" spans="2:9" s="84" customFormat="1" ht="15" customHeight="1">
      <c r="B17" s="43" t="s">
        <v>253</v>
      </c>
      <c r="C17" s="43" t="s">
        <v>269</v>
      </c>
      <c r="D17" s="89">
        <f>D18+D24</f>
        <v>96370</v>
      </c>
      <c r="E17" s="89">
        <f t="shared" ref="E17:H17" si="9">E18+E24</f>
        <v>96370</v>
      </c>
      <c r="F17" s="89">
        <f t="shared" si="9"/>
        <v>43093.46</v>
      </c>
      <c r="G17" s="89">
        <f t="shared" si="9"/>
        <v>48798.869999999995</v>
      </c>
      <c r="H17" s="89">
        <f t="shared" si="9"/>
        <v>91892.329999999987</v>
      </c>
      <c r="I17" s="98">
        <f>(H17/E17)*100</f>
        <v>95.353668153989815</v>
      </c>
    </row>
    <row r="18" spans="2:9" s="84" customFormat="1" ht="15" customHeight="1">
      <c r="B18" s="17" t="s">
        <v>126</v>
      </c>
      <c r="C18" s="17" t="s">
        <v>5</v>
      </c>
      <c r="D18" s="18">
        <f>D19+D20+D21+D22+D23</f>
        <v>94650</v>
      </c>
      <c r="E18" s="18">
        <f t="shared" ref="E18:H18" si="10">E19+E20+E21+E22+E23</f>
        <v>94650</v>
      </c>
      <c r="F18" s="18">
        <f t="shared" si="10"/>
        <v>42426.71</v>
      </c>
      <c r="G18" s="18">
        <f t="shared" si="10"/>
        <v>48244.27</v>
      </c>
      <c r="H18" s="18">
        <f t="shared" si="10"/>
        <v>90670.979999999981</v>
      </c>
      <c r="I18" s="99">
        <f>(H18/E18)*100</f>
        <v>95.796069730586353</v>
      </c>
    </row>
    <row r="19" spans="2:9" s="10" customFormat="1" ht="15" customHeight="1">
      <c r="B19" s="16" t="s">
        <v>128</v>
      </c>
      <c r="C19" s="16" t="s">
        <v>26</v>
      </c>
      <c r="D19" s="13">
        <v>77780</v>
      </c>
      <c r="E19" s="13">
        <v>77780</v>
      </c>
      <c r="F19" s="13">
        <v>32859.919999999998</v>
      </c>
      <c r="G19" s="86">
        <v>41866.85</v>
      </c>
      <c r="H19" s="86">
        <f t="shared" ref="H19:H23" si="11">F19+G19</f>
        <v>74726.76999999999</v>
      </c>
      <c r="I19" s="100">
        <f t="shared" ref="I19:I22" si="12">(H19/E19)*100</f>
        <v>96.074530727693485</v>
      </c>
    </row>
    <row r="20" spans="2:9" s="10" customFormat="1" ht="15" customHeight="1">
      <c r="B20" s="16" t="s">
        <v>129</v>
      </c>
      <c r="C20" s="16" t="s">
        <v>177</v>
      </c>
      <c r="D20" s="13">
        <v>0</v>
      </c>
      <c r="E20" s="13">
        <v>0</v>
      </c>
      <c r="F20" s="13">
        <v>0</v>
      </c>
      <c r="G20" s="86">
        <v>0</v>
      </c>
      <c r="H20" s="86">
        <f t="shared" si="11"/>
        <v>0</v>
      </c>
      <c r="I20" s="100">
        <v>0</v>
      </c>
    </row>
    <row r="21" spans="2:9" s="10" customFormat="1" ht="15" customHeight="1">
      <c r="B21" s="16" t="s">
        <v>132</v>
      </c>
      <c r="C21" s="16" t="s">
        <v>179</v>
      </c>
      <c r="D21" s="13">
        <v>3920</v>
      </c>
      <c r="E21" s="13">
        <v>3920</v>
      </c>
      <c r="F21" s="13">
        <v>1500</v>
      </c>
      <c r="G21" s="86">
        <v>2100</v>
      </c>
      <c r="H21" s="86">
        <f t="shared" si="11"/>
        <v>3600</v>
      </c>
      <c r="I21" s="100">
        <f t="shared" si="12"/>
        <v>91.83673469387756</v>
      </c>
    </row>
    <row r="22" spans="2:9" ht="15" customHeight="1">
      <c r="B22" s="16" t="s">
        <v>134</v>
      </c>
      <c r="C22" s="16" t="s">
        <v>181</v>
      </c>
      <c r="D22" s="13">
        <v>12950</v>
      </c>
      <c r="E22" s="13">
        <v>12950</v>
      </c>
      <c r="F22" s="13">
        <v>8052.5</v>
      </c>
      <c r="G22" s="86">
        <v>4277.42</v>
      </c>
      <c r="H22" s="86">
        <f t="shared" si="11"/>
        <v>12329.92</v>
      </c>
      <c r="I22" s="100">
        <f t="shared" si="12"/>
        <v>95.211737451737449</v>
      </c>
    </row>
    <row r="23" spans="2:9" ht="15" customHeight="1">
      <c r="B23" s="16" t="s">
        <v>135</v>
      </c>
      <c r="C23" s="16" t="s">
        <v>182</v>
      </c>
      <c r="D23" s="13">
        <v>0</v>
      </c>
      <c r="E23" s="13">
        <v>0</v>
      </c>
      <c r="F23" s="13">
        <v>14.29</v>
      </c>
      <c r="G23" s="86">
        <v>0</v>
      </c>
      <c r="H23" s="86">
        <f t="shared" si="11"/>
        <v>14.29</v>
      </c>
      <c r="I23" s="100">
        <v>0</v>
      </c>
    </row>
    <row r="24" spans="2:9" s="7" customFormat="1" ht="15" customHeight="1">
      <c r="B24" s="17" t="s">
        <v>136</v>
      </c>
      <c r="C24" s="17" t="s">
        <v>14</v>
      </c>
      <c r="D24" s="18">
        <f>D25</f>
        <v>1720</v>
      </c>
      <c r="E24" s="18">
        <f t="shared" ref="E24:H24" si="13">E25</f>
        <v>1720</v>
      </c>
      <c r="F24" s="18">
        <f t="shared" si="13"/>
        <v>666.75</v>
      </c>
      <c r="G24" s="18">
        <f t="shared" si="13"/>
        <v>554.6</v>
      </c>
      <c r="H24" s="18">
        <f t="shared" si="13"/>
        <v>1221.3499999999999</v>
      </c>
      <c r="I24" s="99">
        <f t="shared" ref="I24:I30" si="14">(H24/E24)*100</f>
        <v>71.008720930232556</v>
      </c>
    </row>
    <row r="25" spans="2:9" ht="15" customHeight="1">
      <c r="B25" s="16" t="s">
        <v>139</v>
      </c>
      <c r="C25" s="16" t="s">
        <v>183</v>
      </c>
      <c r="D25" s="13">
        <v>1720</v>
      </c>
      <c r="E25" s="13">
        <v>1720</v>
      </c>
      <c r="F25" s="13">
        <v>666.75</v>
      </c>
      <c r="G25" s="86">
        <v>554.6</v>
      </c>
      <c r="H25" s="86">
        <f>F25+G25</f>
        <v>1221.3499999999999</v>
      </c>
      <c r="I25" s="100">
        <f t="shared" si="14"/>
        <v>71.008720930232556</v>
      </c>
    </row>
    <row r="26" spans="2:9" s="7" customFormat="1" ht="15" customHeight="1">
      <c r="B26" s="43" t="s">
        <v>254</v>
      </c>
      <c r="C26" s="43" t="s">
        <v>270</v>
      </c>
      <c r="D26" s="89">
        <f>D27</f>
        <v>30410</v>
      </c>
      <c r="E26" s="89">
        <f t="shared" ref="E26:H26" si="15">E27</f>
        <v>30410</v>
      </c>
      <c r="F26" s="89">
        <f t="shared" si="15"/>
        <v>0</v>
      </c>
      <c r="G26" s="89">
        <f t="shared" si="15"/>
        <v>34813.4</v>
      </c>
      <c r="H26" s="89">
        <f t="shared" si="15"/>
        <v>34813.4</v>
      </c>
      <c r="I26" s="98">
        <f t="shared" si="14"/>
        <v>114.48010522854324</v>
      </c>
    </row>
    <row r="27" spans="2:9" s="7" customFormat="1" ht="15" customHeight="1">
      <c r="B27" s="17" t="s">
        <v>170</v>
      </c>
      <c r="C27" s="17" t="s">
        <v>213</v>
      </c>
      <c r="D27" s="18">
        <f>D28</f>
        <v>30410</v>
      </c>
      <c r="E27" s="18">
        <f t="shared" ref="E27:H27" si="16">E28</f>
        <v>30410</v>
      </c>
      <c r="F27" s="18">
        <f t="shared" si="16"/>
        <v>0</v>
      </c>
      <c r="G27" s="18">
        <f t="shared" si="16"/>
        <v>34813.4</v>
      </c>
      <c r="H27" s="18">
        <f t="shared" si="16"/>
        <v>34813.4</v>
      </c>
      <c r="I27" s="99">
        <f t="shared" si="14"/>
        <v>114.48010522854324</v>
      </c>
    </row>
    <row r="28" spans="2:9" ht="15" customHeight="1">
      <c r="B28" s="16" t="s">
        <v>173</v>
      </c>
      <c r="C28" s="16" t="s">
        <v>216</v>
      </c>
      <c r="D28" s="13">
        <v>30410</v>
      </c>
      <c r="E28" s="13">
        <v>30410</v>
      </c>
      <c r="F28" s="13">
        <v>0</v>
      </c>
      <c r="G28" s="86">
        <v>34813.4</v>
      </c>
      <c r="H28" s="86">
        <f>F28+G28</f>
        <v>34813.4</v>
      </c>
      <c r="I28" s="100">
        <f t="shared" si="14"/>
        <v>114.48010522854324</v>
      </c>
    </row>
    <row r="29" spans="2:9" s="7" customFormat="1" ht="15" customHeight="1">
      <c r="B29" s="43" t="s">
        <v>255</v>
      </c>
      <c r="C29" s="43" t="s">
        <v>271</v>
      </c>
      <c r="D29" s="89">
        <f>D30+D33</f>
        <v>24790</v>
      </c>
      <c r="E29" s="89">
        <f t="shared" ref="E29:H29" si="17">E30+E33</f>
        <v>24790</v>
      </c>
      <c r="F29" s="89">
        <f t="shared" si="17"/>
        <v>9185.7200000000012</v>
      </c>
      <c r="G29" s="89">
        <f t="shared" si="17"/>
        <v>2000</v>
      </c>
      <c r="H29" s="89">
        <f t="shared" si="17"/>
        <v>11185.720000000001</v>
      </c>
      <c r="I29" s="98">
        <f t="shared" si="14"/>
        <v>45.121903993545786</v>
      </c>
    </row>
    <row r="30" spans="2:9" s="7" customFormat="1" ht="15" customHeight="1">
      <c r="B30" s="17" t="s">
        <v>136</v>
      </c>
      <c r="C30" s="17" t="s">
        <v>14</v>
      </c>
      <c r="D30" s="18">
        <f>D31+D32</f>
        <v>24790</v>
      </c>
      <c r="E30" s="18">
        <f t="shared" ref="E30:H30" si="18">E31+E32</f>
        <v>24790</v>
      </c>
      <c r="F30" s="18">
        <f t="shared" si="18"/>
        <v>9185.7200000000012</v>
      </c>
      <c r="G30" s="18">
        <f t="shared" si="18"/>
        <v>2000</v>
      </c>
      <c r="H30" s="18">
        <f t="shared" si="18"/>
        <v>11185.720000000001</v>
      </c>
      <c r="I30" s="99">
        <f t="shared" si="14"/>
        <v>45.121903993545786</v>
      </c>
    </row>
    <row r="31" spans="2:9" ht="15" customHeight="1">
      <c r="B31" s="16" t="s">
        <v>143</v>
      </c>
      <c r="C31" s="16" t="s">
        <v>187</v>
      </c>
      <c r="D31" s="13">
        <v>19790</v>
      </c>
      <c r="E31" s="13">
        <v>19790</v>
      </c>
      <c r="F31" s="13">
        <v>1791.96</v>
      </c>
      <c r="G31" s="86">
        <v>2000</v>
      </c>
      <c r="H31" s="86">
        <f t="shared" ref="H31:H32" si="19">F31+G31</f>
        <v>3791.96</v>
      </c>
      <c r="I31" s="100">
        <f t="shared" ref="I31:I32" si="20">(H31/E31)*100</f>
        <v>19.160990399191512</v>
      </c>
    </row>
    <row r="32" spans="2:9" ht="15" customHeight="1">
      <c r="B32" s="16" t="s">
        <v>146</v>
      </c>
      <c r="C32" s="16" t="s">
        <v>190</v>
      </c>
      <c r="D32" s="13">
        <v>5000</v>
      </c>
      <c r="E32" s="13">
        <v>5000</v>
      </c>
      <c r="F32" s="13">
        <v>7393.76</v>
      </c>
      <c r="G32" s="86">
        <v>0</v>
      </c>
      <c r="H32" s="86">
        <f t="shared" si="19"/>
        <v>7393.76</v>
      </c>
      <c r="I32" s="100">
        <f t="shared" si="20"/>
        <v>147.87520000000001</v>
      </c>
    </row>
    <row r="33" spans="2:9" s="7" customFormat="1" ht="15" customHeight="1">
      <c r="B33" s="17" t="s">
        <v>62</v>
      </c>
      <c r="C33" s="17" t="s">
        <v>75</v>
      </c>
      <c r="D33" s="18">
        <f>D34+D35</f>
        <v>0</v>
      </c>
      <c r="E33" s="18">
        <f t="shared" ref="E33:H33" si="21">E34+E35</f>
        <v>0</v>
      </c>
      <c r="F33" s="18">
        <f t="shared" si="21"/>
        <v>0</v>
      </c>
      <c r="G33" s="18">
        <f t="shared" si="21"/>
        <v>0</v>
      </c>
      <c r="H33" s="18">
        <f t="shared" si="21"/>
        <v>0</v>
      </c>
      <c r="I33" s="99">
        <v>0</v>
      </c>
    </row>
    <row r="34" spans="2:9" ht="15" customHeight="1">
      <c r="B34" s="16" t="s">
        <v>66</v>
      </c>
      <c r="C34" s="16" t="s">
        <v>79</v>
      </c>
      <c r="D34" s="13">
        <v>0</v>
      </c>
      <c r="E34" s="13">
        <v>0</v>
      </c>
      <c r="F34" s="13">
        <v>0</v>
      </c>
      <c r="G34" s="86">
        <v>0</v>
      </c>
      <c r="H34" s="86">
        <f t="shared" ref="H34:H35" si="22">F34+G34</f>
        <v>0</v>
      </c>
      <c r="I34" s="100">
        <v>0</v>
      </c>
    </row>
    <row r="35" spans="2:9" ht="15" customHeight="1">
      <c r="B35" s="16" t="s">
        <v>70</v>
      </c>
      <c r="C35" s="16" t="s">
        <v>83</v>
      </c>
      <c r="D35" s="13">
        <v>0</v>
      </c>
      <c r="E35" s="13">
        <v>0</v>
      </c>
      <c r="F35" s="13">
        <v>0</v>
      </c>
      <c r="G35" s="86">
        <v>0</v>
      </c>
      <c r="H35" s="86">
        <f t="shared" si="22"/>
        <v>0</v>
      </c>
      <c r="I35" s="100">
        <v>0</v>
      </c>
    </row>
    <row r="36" spans="2:9" s="7" customFormat="1" ht="15" customHeight="1">
      <c r="B36" s="43" t="s">
        <v>256</v>
      </c>
      <c r="C36" s="43" t="s">
        <v>272</v>
      </c>
      <c r="D36" s="89">
        <f>D37+D40</f>
        <v>6710</v>
      </c>
      <c r="E36" s="89">
        <f t="shared" ref="E36:H36" si="23">E37+E40</f>
        <v>6710</v>
      </c>
      <c r="F36" s="89">
        <f t="shared" si="23"/>
        <v>6342.68</v>
      </c>
      <c r="G36" s="89">
        <f t="shared" si="23"/>
        <v>3118.86</v>
      </c>
      <c r="H36" s="89">
        <f t="shared" si="23"/>
        <v>9461.5400000000009</v>
      </c>
      <c r="I36" s="98">
        <f>(H36/E36)*100</f>
        <v>141.00655737704921</v>
      </c>
    </row>
    <row r="37" spans="2:9" s="7" customFormat="1" ht="15" customHeight="1">
      <c r="B37" s="17" t="s">
        <v>136</v>
      </c>
      <c r="C37" s="17" t="s">
        <v>14</v>
      </c>
      <c r="D37" s="18">
        <f>D38+D39</f>
        <v>6180</v>
      </c>
      <c r="E37" s="18">
        <f t="shared" ref="E37:H37" si="24">E38+E39</f>
        <v>6180</v>
      </c>
      <c r="F37" s="18">
        <f t="shared" si="24"/>
        <v>5202.68</v>
      </c>
      <c r="G37" s="18">
        <f t="shared" si="24"/>
        <v>3118.86</v>
      </c>
      <c r="H37" s="18">
        <f t="shared" si="24"/>
        <v>8321.5400000000009</v>
      </c>
      <c r="I37" s="99">
        <f>(H37/E37)*100</f>
        <v>134.6527508090615</v>
      </c>
    </row>
    <row r="38" spans="2:9" ht="15" customHeight="1">
      <c r="B38" s="16" t="s">
        <v>149</v>
      </c>
      <c r="C38" s="16" t="s">
        <v>193</v>
      </c>
      <c r="D38" s="13">
        <v>2600</v>
      </c>
      <c r="E38" s="13">
        <v>2600</v>
      </c>
      <c r="F38" s="13">
        <v>4725</v>
      </c>
      <c r="G38" s="86">
        <v>2880</v>
      </c>
      <c r="H38" s="86">
        <f t="shared" ref="H38:H39" si="25">F38+G38</f>
        <v>7605</v>
      </c>
      <c r="I38" s="100">
        <f t="shared" ref="I38:I39" si="26">(H38/E38)*100</f>
        <v>292.5</v>
      </c>
    </row>
    <row r="39" spans="2:9" ht="15" customHeight="1">
      <c r="B39" s="16" t="s">
        <v>164</v>
      </c>
      <c r="C39" s="16" t="s">
        <v>201</v>
      </c>
      <c r="D39" s="13">
        <v>3580</v>
      </c>
      <c r="E39" s="13">
        <v>3580</v>
      </c>
      <c r="F39" s="13">
        <v>477.68</v>
      </c>
      <c r="G39" s="86">
        <v>238.86</v>
      </c>
      <c r="H39" s="86">
        <f t="shared" si="25"/>
        <v>716.54</v>
      </c>
      <c r="I39" s="100">
        <f t="shared" si="26"/>
        <v>20.015083798882678</v>
      </c>
    </row>
    <row r="40" spans="2:9" s="7" customFormat="1" ht="15" customHeight="1">
      <c r="B40" s="17" t="s">
        <v>170</v>
      </c>
      <c r="C40" s="17" t="s">
        <v>213</v>
      </c>
      <c r="D40" s="18">
        <f>D41</f>
        <v>530</v>
      </c>
      <c r="E40" s="18">
        <f t="shared" ref="E40:H40" si="27">E41</f>
        <v>530</v>
      </c>
      <c r="F40" s="18">
        <f t="shared" si="27"/>
        <v>1140</v>
      </c>
      <c r="G40" s="18">
        <f t="shared" si="27"/>
        <v>0</v>
      </c>
      <c r="H40" s="18">
        <f t="shared" si="27"/>
        <v>1140</v>
      </c>
      <c r="I40" s="99">
        <f t="shared" ref="I40:I46" si="28">(H40/E40)*100</f>
        <v>215.09433962264151</v>
      </c>
    </row>
    <row r="41" spans="2:9" ht="15" customHeight="1">
      <c r="B41" s="16" t="s">
        <v>172</v>
      </c>
      <c r="C41" s="16" t="s">
        <v>215</v>
      </c>
      <c r="D41" s="13">
        <v>530</v>
      </c>
      <c r="E41" s="13">
        <v>530</v>
      </c>
      <c r="F41" s="13">
        <v>1140</v>
      </c>
      <c r="G41" s="86">
        <v>0</v>
      </c>
      <c r="H41" s="86">
        <f>F41+G41</f>
        <v>1140</v>
      </c>
      <c r="I41" s="100">
        <f t="shared" si="28"/>
        <v>215.09433962264151</v>
      </c>
    </row>
    <row r="42" spans="2:9" s="7" customFormat="1" ht="15" customHeight="1">
      <c r="B42" s="43" t="s">
        <v>257</v>
      </c>
      <c r="C42" s="43" t="s">
        <v>273</v>
      </c>
      <c r="D42" s="89">
        <f>D43</f>
        <v>5150</v>
      </c>
      <c r="E42" s="89">
        <f t="shared" ref="E42:H42" si="29">E43</f>
        <v>5150</v>
      </c>
      <c r="F42" s="89">
        <f t="shared" si="29"/>
        <v>0</v>
      </c>
      <c r="G42" s="89">
        <f t="shared" si="29"/>
        <v>0</v>
      </c>
      <c r="H42" s="89">
        <f t="shared" si="29"/>
        <v>0</v>
      </c>
      <c r="I42" s="98">
        <f t="shared" si="28"/>
        <v>0</v>
      </c>
    </row>
    <row r="43" spans="2:9" s="7" customFormat="1" ht="15" customHeight="1">
      <c r="B43" s="17" t="s">
        <v>136</v>
      </c>
      <c r="C43" s="17" t="s">
        <v>14</v>
      </c>
      <c r="D43" s="18">
        <f>D44</f>
        <v>5150</v>
      </c>
      <c r="E43" s="18">
        <f t="shared" ref="E43:H43" si="30">E44</f>
        <v>5150</v>
      </c>
      <c r="F43" s="18">
        <f t="shared" si="30"/>
        <v>0</v>
      </c>
      <c r="G43" s="18">
        <f t="shared" si="30"/>
        <v>0</v>
      </c>
      <c r="H43" s="18">
        <f t="shared" si="30"/>
        <v>0</v>
      </c>
      <c r="I43" s="99">
        <f t="shared" si="28"/>
        <v>0</v>
      </c>
    </row>
    <row r="44" spans="2:9" ht="15" customHeight="1">
      <c r="B44" s="16" t="s">
        <v>164</v>
      </c>
      <c r="C44" s="16" t="s">
        <v>201</v>
      </c>
      <c r="D44" s="13">
        <v>5150</v>
      </c>
      <c r="E44" s="13">
        <v>5150</v>
      </c>
      <c r="F44" s="13">
        <v>0</v>
      </c>
      <c r="G44" s="86">
        <v>0</v>
      </c>
      <c r="H44" s="86">
        <f>F44+G44</f>
        <v>0</v>
      </c>
      <c r="I44" s="100">
        <f t="shared" si="28"/>
        <v>0</v>
      </c>
    </row>
    <row r="45" spans="2:9" s="7" customFormat="1" ht="15" customHeight="1">
      <c r="B45" s="43" t="s">
        <v>258</v>
      </c>
      <c r="C45" s="43" t="s">
        <v>274</v>
      </c>
      <c r="D45" s="89">
        <f>D46+D50</f>
        <v>23030</v>
      </c>
      <c r="E45" s="89">
        <f t="shared" ref="E45:H45" si="31">E46+E50</f>
        <v>23030</v>
      </c>
      <c r="F45" s="89">
        <f t="shared" si="31"/>
        <v>11031.850000000002</v>
      </c>
      <c r="G45" s="89">
        <f t="shared" si="31"/>
        <v>8011.64</v>
      </c>
      <c r="H45" s="89">
        <f t="shared" si="31"/>
        <v>19043.489999999998</v>
      </c>
      <c r="I45" s="98">
        <f t="shared" si="28"/>
        <v>82.689926183239251</v>
      </c>
    </row>
    <row r="46" spans="2:9" s="7" customFormat="1" ht="15" customHeight="1">
      <c r="B46" s="17" t="s">
        <v>126</v>
      </c>
      <c r="C46" s="17" t="s">
        <v>5</v>
      </c>
      <c r="D46" s="18">
        <f>D47+D48+D49</f>
        <v>21550</v>
      </c>
      <c r="E46" s="18">
        <f t="shared" ref="E46:H46" si="32">E47+E48+E49</f>
        <v>21550</v>
      </c>
      <c r="F46" s="18">
        <f t="shared" si="32"/>
        <v>10442.810000000001</v>
      </c>
      <c r="G46" s="18">
        <f t="shared" si="32"/>
        <v>7833.42</v>
      </c>
      <c r="H46" s="18">
        <f t="shared" si="32"/>
        <v>18276.23</v>
      </c>
      <c r="I46" s="99">
        <f t="shared" si="28"/>
        <v>84.808491879350342</v>
      </c>
    </row>
    <row r="47" spans="2:9" ht="15" customHeight="1">
      <c r="B47" s="16" t="s">
        <v>128</v>
      </c>
      <c r="C47" s="16" t="s">
        <v>26</v>
      </c>
      <c r="D47" s="13">
        <v>17650</v>
      </c>
      <c r="E47" s="13">
        <v>17650</v>
      </c>
      <c r="F47" s="13">
        <v>8321.4500000000007</v>
      </c>
      <c r="G47" s="86">
        <v>5693.92</v>
      </c>
      <c r="H47" s="86">
        <f t="shared" ref="H47:H49" si="33">F47+G47</f>
        <v>14015.37</v>
      </c>
      <c r="I47" s="100">
        <f t="shared" ref="I47:I49" si="34">(H47/E47)*100</f>
        <v>79.407195467422099</v>
      </c>
    </row>
    <row r="48" spans="2:9" ht="15" customHeight="1">
      <c r="B48" s="16" t="s">
        <v>132</v>
      </c>
      <c r="C48" s="16" t="s">
        <v>179</v>
      </c>
      <c r="D48" s="13">
        <v>940</v>
      </c>
      <c r="E48" s="13">
        <v>940</v>
      </c>
      <c r="F48" s="13">
        <v>748.32</v>
      </c>
      <c r="G48" s="86">
        <v>1200</v>
      </c>
      <c r="H48" s="86">
        <f t="shared" si="33"/>
        <v>1948.3200000000002</v>
      </c>
      <c r="I48" s="100">
        <f t="shared" si="34"/>
        <v>207.26808510638301</v>
      </c>
    </row>
    <row r="49" spans="2:9" ht="15" customHeight="1">
      <c r="B49" s="16" t="s">
        <v>134</v>
      </c>
      <c r="C49" s="16" t="s">
        <v>181</v>
      </c>
      <c r="D49" s="13">
        <v>2960</v>
      </c>
      <c r="E49" s="13">
        <v>2960</v>
      </c>
      <c r="F49" s="13">
        <v>1373.04</v>
      </c>
      <c r="G49" s="86">
        <v>939.5</v>
      </c>
      <c r="H49" s="86">
        <f t="shared" si="33"/>
        <v>2312.54</v>
      </c>
      <c r="I49" s="100">
        <f t="shared" si="34"/>
        <v>78.12635135135136</v>
      </c>
    </row>
    <row r="50" spans="2:9" s="7" customFormat="1" ht="15" customHeight="1">
      <c r="B50" s="17" t="s">
        <v>136</v>
      </c>
      <c r="C50" s="17" t="s">
        <v>14</v>
      </c>
      <c r="D50" s="18">
        <f>D51+D52</f>
        <v>1480</v>
      </c>
      <c r="E50" s="18">
        <f t="shared" ref="E50:H50" si="35">E51+E52</f>
        <v>1480</v>
      </c>
      <c r="F50" s="18">
        <f t="shared" si="35"/>
        <v>589.04</v>
      </c>
      <c r="G50" s="18">
        <f t="shared" si="35"/>
        <v>178.22</v>
      </c>
      <c r="H50" s="18">
        <f t="shared" si="35"/>
        <v>767.26</v>
      </c>
      <c r="I50" s="99">
        <f>(H50/E50)*100</f>
        <v>51.841891891891891</v>
      </c>
    </row>
    <row r="51" spans="2:9" ht="15" customHeight="1">
      <c r="B51" s="16" t="s">
        <v>139</v>
      </c>
      <c r="C51" s="16" t="s">
        <v>183</v>
      </c>
      <c r="D51" s="13">
        <v>820</v>
      </c>
      <c r="E51" s="13">
        <v>820</v>
      </c>
      <c r="F51" s="13">
        <v>372.46</v>
      </c>
      <c r="G51" s="86">
        <v>147.28</v>
      </c>
      <c r="H51" s="86">
        <f t="shared" ref="H51:H52" si="36">F51+G51</f>
        <v>519.74</v>
      </c>
      <c r="I51" s="100">
        <f t="shared" ref="I51:I52" si="37">(H51/E51)*100</f>
        <v>63.382926829268293</v>
      </c>
    </row>
    <row r="52" spans="2:9" ht="15" customHeight="1">
      <c r="B52" s="16" t="s">
        <v>154</v>
      </c>
      <c r="C52" s="16" t="s">
        <v>198</v>
      </c>
      <c r="D52" s="13">
        <v>660</v>
      </c>
      <c r="E52" s="13">
        <v>660</v>
      </c>
      <c r="F52" s="13">
        <v>216.58</v>
      </c>
      <c r="G52" s="86">
        <v>30.94</v>
      </c>
      <c r="H52" s="86">
        <f t="shared" si="36"/>
        <v>247.52</v>
      </c>
      <c r="I52" s="100">
        <f t="shared" si="37"/>
        <v>37.503030303030307</v>
      </c>
    </row>
    <row r="53" spans="2:9" s="7" customFormat="1" ht="15" customHeight="1">
      <c r="B53" s="43" t="s">
        <v>259</v>
      </c>
      <c r="C53" s="43" t="s">
        <v>275</v>
      </c>
      <c r="D53" s="89">
        <f>D54+D58</f>
        <v>52860</v>
      </c>
      <c r="E53" s="89">
        <f t="shared" ref="E53:H53" si="38">E54+E58</f>
        <v>52860</v>
      </c>
      <c r="F53" s="89">
        <f t="shared" si="38"/>
        <v>37434.89</v>
      </c>
      <c r="G53" s="89">
        <f t="shared" si="38"/>
        <v>41251.030000000006</v>
      </c>
      <c r="H53" s="89">
        <f t="shared" si="38"/>
        <v>78685.919999999998</v>
      </c>
      <c r="I53" s="98">
        <f>(H53/E53)*100</f>
        <v>148.85720771850171</v>
      </c>
    </row>
    <row r="54" spans="2:9" s="7" customFormat="1" ht="15" customHeight="1">
      <c r="B54" s="17" t="s">
        <v>126</v>
      </c>
      <c r="C54" s="17" t="s">
        <v>5</v>
      </c>
      <c r="D54" s="18">
        <f>D55+D56+D57</f>
        <v>32330</v>
      </c>
      <c r="E54" s="18">
        <f t="shared" ref="E54:H54" si="39">E55+E56+E57</f>
        <v>32330</v>
      </c>
      <c r="F54" s="18">
        <f t="shared" si="39"/>
        <v>27185.360000000001</v>
      </c>
      <c r="G54" s="18">
        <f t="shared" si="39"/>
        <v>34438.950000000004</v>
      </c>
      <c r="H54" s="18">
        <f t="shared" si="39"/>
        <v>61624.31</v>
      </c>
      <c r="I54" s="99">
        <f>(H54/E54)*100</f>
        <v>190.61030003093103</v>
      </c>
    </row>
    <row r="55" spans="2:9" ht="15" customHeight="1">
      <c r="B55" s="16" t="s">
        <v>128</v>
      </c>
      <c r="C55" s="16" t="s">
        <v>26</v>
      </c>
      <c r="D55" s="13">
        <v>25640</v>
      </c>
      <c r="E55" s="13">
        <v>25640</v>
      </c>
      <c r="F55" s="13">
        <v>21789.97</v>
      </c>
      <c r="G55" s="86">
        <v>26285.56</v>
      </c>
      <c r="H55" s="86">
        <f t="shared" ref="H55:H57" si="40">F55+G55</f>
        <v>48075.53</v>
      </c>
      <c r="I55" s="100">
        <f t="shared" ref="I55:I57" si="41">(H55/E55)*100</f>
        <v>187.50206708268331</v>
      </c>
    </row>
    <row r="56" spans="2:9" ht="15" customHeight="1">
      <c r="B56" s="16" t="s">
        <v>132</v>
      </c>
      <c r="C56" s="16" t="s">
        <v>179</v>
      </c>
      <c r="D56" s="13">
        <v>2920</v>
      </c>
      <c r="E56" s="13">
        <v>2920</v>
      </c>
      <c r="F56" s="13">
        <v>1800</v>
      </c>
      <c r="G56" s="86">
        <v>4300</v>
      </c>
      <c r="H56" s="86">
        <f t="shared" si="40"/>
        <v>6100</v>
      </c>
      <c r="I56" s="100">
        <f t="shared" si="41"/>
        <v>208.9041095890411</v>
      </c>
    </row>
    <row r="57" spans="2:9" ht="15" customHeight="1">
      <c r="B57" s="16" t="s">
        <v>134</v>
      </c>
      <c r="C57" s="16" t="s">
        <v>181</v>
      </c>
      <c r="D57" s="13">
        <v>3770</v>
      </c>
      <c r="E57" s="13">
        <v>3770</v>
      </c>
      <c r="F57" s="13">
        <v>3595.39</v>
      </c>
      <c r="G57" s="86">
        <v>3853.39</v>
      </c>
      <c r="H57" s="86">
        <f t="shared" si="40"/>
        <v>7448.78</v>
      </c>
      <c r="I57" s="100">
        <f t="shared" si="41"/>
        <v>197.58037135278514</v>
      </c>
    </row>
    <row r="58" spans="2:9" s="7" customFormat="1" ht="15" customHeight="1">
      <c r="B58" s="17" t="s">
        <v>136</v>
      </c>
      <c r="C58" s="17" t="s">
        <v>14</v>
      </c>
      <c r="D58" s="18">
        <f>D59+D60</f>
        <v>20530</v>
      </c>
      <c r="E58" s="18">
        <f t="shared" ref="E58:H58" si="42">E59+E60</f>
        <v>20530</v>
      </c>
      <c r="F58" s="18">
        <f t="shared" si="42"/>
        <v>10249.529999999999</v>
      </c>
      <c r="G58" s="18">
        <f t="shared" si="42"/>
        <v>6812.08</v>
      </c>
      <c r="H58" s="18">
        <f t="shared" si="42"/>
        <v>17061.61</v>
      </c>
      <c r="I58" s="99">
        <f>(H58/E58)*100</f>
        <v>83.105747686312711</v>
      </c>
    </row>
    <row r="59" spans="2:9" ht="15" customHeight="1">
      <c r="B59" s="16" t="s">
        <v>139</v>
      </c>
      <c r="C59" s="16" t="s">
        <v>183</v>
      </c>
      <c r="D59" s="13">
        <v>1590</v>
      </c>
      <c r="E59" s="13">
        <v>1590</v>
      </c>
      <c r="F59" s="13">
        <v>1270.05</v>
      </c>
      <c r="G59" s="86">
        <v>1710.22</v>
      </c>
      <c r="H59" s="86">
        <f t="shared" ref="H59:H60" si="43">F59+G59</f>
        <v>2980.27</v>
      </c>
      <c r="I59" s="100">
        <f t="shared" ref="I59:I60" si="44">(H59/E59)*100</f>
        <v>187.43836477987421</v>
      </c>
    </row>
    <row r="60" spans="2:9" ht="15" customHeight="1">
      <c r="B60" s="16" t="s">
        <v>154</v>
      </c>
      <c r="C60" s="16" t="s">
        <v>198</v>
      </c>
      <c r="D60" s="13">
        <v>18940</v>
      </c>
      <c r="E60" s="13">
        <v>18940</v>
      </c>
      <c r="F60" s="13">
        <v>8979.48</v>
      </c>
      <c r="G60" s="86">
        <v>5101.8599999999997</v>
      </c>
      <c r="H60" s="86">
        <f t="shared" si="43"/>
        <v>14081.34</v>
      </c>
      <c r="I60" s="100">
        <f t="shared" si="44"/>
        <v>74.347096092925028</v>
      </c>
    </row>
    <row r="61" spans="2:9" s="7" customFormat="1" ht="15" customHeight="1">
      <c r="B61" s="43" t="s">
        <v>260</v>
      </c>
      <c r="C61" s="43" t="s">
        <v>276</v>
      </c>
      <c r="D61" s="89">
        <f>D62+D65</f>
        <v>6780</v>
      </c>
      <c r="E61" s="89">
        <f t="shared" ref="E61:H61" si="45">E62+E65</f>
        <v>6780</v>
      </c>
      <c r="F61" s="89">
        <f t="shared" si="45"/>
        <v>891.09000000000015</v>
      </c>
      <c r="G61" s="89">
        <f t="shared" si="45"/>
        <v>794.79</v>
      </c>
      <c r="H61" s="89">
        <f t="shared" si="45"/>
        <v>1685.88</v>
      </c>
      <c r="I61" s="98">
        <f>(H61/E61)*100</f>
        <v>24.865486725663718</v>
      </c>
    </row>
    <row r="62" spans="2:9" s="7" customFormat="1" ht="15" customHeight="1">
      <c r="B62" s="17" t="s">
        <v>126</v>
      </c>
      <c r="C62" s="17" t="s">
        <v>5</v>
      </c>
      <c r="D62" s="18">
        <f>D63+D64</f>
        <v>3870</v>
      </c>
      <c r="E62" s="18">
        <f t="shared" ref="E62:H62" si="46">E63+E64</f>
        <v>3870</v>
      </c>
      <c r="F62" s="18">
        <f t="shared" si="46"/>
        <v>758.65000000000009</v>
      </c>
      <c r="G62" s="18">
        <f t="shared" si="46"/>
        <v>151.73000000000002</v>
      </c>
      <c r="H62" s="18">
        <f t="shared" si="46"/>
        <v>910.38000000000011</v>
      </c>
      <c r="I62" s="99">
        <f>(H62/E62)*100</f>
        <v>23.52403100775194</v>
      </c>
    </row>
    <row r="63" spans="2:9" ht="15" customHeight="1">
      <c r="B63" s="16" t="s">
        <v>128</v>
      </c>
      <c r="C63" s="16" t="s">
        <v>26</v>
      </c>
      <c r="D63" s="13">
        <v>3320</v>
      </c>
      <c r="E63" s="13">
        <v>3320</v>
      </c>
      <c r="F63" s="13">
        <v>651.20000000000005</v>
      </c>
      <c r="G63" s="86">
        <v>130.24</v>
      </c>
      <c r="H63" s="86">
        <f t="shared" ref="H63:H64" si="47">F63+G63</f>
        <v>781.44</v>
      </c>
      <c r="I63" s="100">
        <f t="shared" ref="I63:I64" si="48">(H63/E63)*100</f>
        <v>23.537349397590361</v>
      </c>
    </row>
    <row r="64" spans="2:9" ht="15" customHeight="1">
      <c r="B64" s="16" t="s">
        <v>134</v>
      </c>
      <c r="C64" s="16" t="s">
        <v>181</v>
      </c>
      <c r="D64" s="13">
        <v>550</v>
      </c>
      <c r="E64" s="13">
        <v>550</v>
      </c>
      <c r="F64" s="13">
        <v>107.45</v>
      </c>
      <c r="G64" s="86">
        <v>21.49</v>
      </c>
      <c r="H64" s="86">
        <f t="shared" si="47"/>
        <v>128.94</v>
      </c>
      <c r="I64" s="100">
        <f t="shared" si="48"/>
        <v>23.443636363636365</v>
      </c>
    </row>
    <row r="65" spans="2:9" s="7" customFormat="1" ht="15" customHeight="1">
      <c r="B65" s="17" t="s">
        <v>136</v>
      </c>
      <c r="C65" s="17" t="s">
        <v>14</v>
      </c>
      <c r="D65" s="18">
        <f>D66+D67</f>
        <v>2910</v>
      </c>
      <c r="E65" s="18">
        <f t="shared" ref="E65:H65" si="49">E66+E67</f>
        <v>2910</v>
      </c>
      <c r="F65" s="18">
        <f t="shared" si="49"/>
        <v>132.44</v>
      </c>
      <c r="G65" s="18">
        <f t="shared" si="49"/>
        <v>643.05999999999995</v>
      </c>
      <c r="H65" s="18">
        <f t="shared" si="49"/>
        <v>775.49999999999989</v>
      </c>
      <c r="I65" s="99">
        <f>(H65/E65)*100</f>
        <v>26.649484536082468</v>
      </c>
    </row>
    <row r="66" spans="2:9" ht="15" customHeight="1">
      <c r="B66" s="16" t="s">
        <v>142</v>
      </c>
      <c r="C66" s="16" t="s">
        <v>186</v>
      </c>
      <c r="D66" s="13">
        <v>2910</v>
      </c>
      <c r="E66" s="13">
        <v>2910</v>
      </c>
      <c r="F66" s="13">
        <v>20.55</v>
      </c>
      <c r="G66" s="86">
        <v>643.05999999999995</v>
      </c>
      <c r="H66" s="86">
        <f t="shared" ref="H66:H67" si="50">F66+G66</f>
        <v>663.6099999999999</v>
      </c>
      <c r="I66" s="100">
        <f t="shared" ref="I66" si="51">(H66/E66)*100</f>
        <v>22.804467353951889</v>
      </c>
    </row>
    <row r="67" spans="2:9" ht="15" customHeight="1">
      <c r="B67" s="16" t="s">
        <v>164</v>
      </c>
      <c r="C67" s="16" t="s">
        <v>201</v>
      </c>
      <c r="D67" s="13">
        <v>0</v>
      </c>
      <c r="E67" s="13">
        <v>0</v>
      </c>
      <c r="F67" s="13">
        <v>111.89</v>
      </c>
      <c r="G67" s="86">
        <v>0</v>
      </c>
      <c r="H67" s="86">
        <f t="shared" si="50"/>
        <v>111.89</v>
      </c>
      <c r="I67" s="100">
        <v>0</v>
      </c>
    </row>
    <row r="68" spans="2:9" s="7" customFormat="1" ht="15" customHeight="1">
      <c r="B68" s="43" t="s">
        <v>261</v>
      </c>
      <c r="C68" s="43" t="s">
        <v>277</v>
      </c>
      <c r="D68" s="89">
        <f>D69+D71</f>
        <v>12800</v>
      </c>
      <c r="E68" s="89">
        <f t="shared" ref="E68:H68" si="52">E69+E71</f>
        <v>12800</v>
      </c>
      <c r="F68" s="89">
        <f t="shared" si="52"/>
        <v>0</v>
      </c>
      <c r="G68" s="89">
        <f t="shared" si="52"/>
        <v>28718.829999999998</v>
      </c>
      <c r="H68" s="89">
        <f t="shared" si="52"/>
        <v>28718.829999999998</v>
      </c>
      <c r="I68" s="98">
        <f>(H68/E68)*100</f>
        <v>224.36585937499999</v>
      </c>
    </row>
    <row r="69" spans="2:9" s="7" customFormat="1" ht="15" customHeight="1">
      <c r="B69" s="17" t="s">
        <v>136</v>
      </c>
      <c r="C69" s="17" t="s">
        <v>14</v>
      </c>
      <c r="D69" s="18">
        <f>D70</f>
        <v>9420</v>
      </c>
      <c r="E69" s="18">
        <f t="shared" ref="E69:H69" si="53">E70</f>
        <v>9420</v>
      </c>
      <c r="F69" s="18">
        <f t="shared" si="53"/>
        <v>0</v>
      </c>
      <c r="G69" s="18">
        <f t="shared" si="53"/>
        <v>8048.73</v>
      </c>
      <c r="H69" s="18">
        <f t="shared" si="53"/>
        <v>8048.73</v>
      </c>
      <c r="I69" s="99">
        <f>(H69/E69)*100</f>
        <v>85.442993630573241</v>
      </c>
    </row>
    <row r="70" spans="2:9" ht="15" customHeight="1">
      <c r="B70" s="16" t="s">
        <v>150</v>
      </c>
      <c r="C70" s="16" t="s">
        <v>194</v>
      </c>
      <c r="D70" s="13">
        <v>9420</v>
      </c>
      <c r="E70" s="13">
        <v>9420</v>
      </c>
      <c r="F70" s="13">
        <v>0</v>
      </c>
      <c r="G70" s="86">
        <v>8048.73</v>
      </c>
      <c r="H70" s="86">
        <f>F70+G70</f>
        <v>8048.73</v>
      </c>
      <c r="I70" s="100">
        <f>(H70/E70)*100</f>
        <v>85.442993630573241</v>
      </c>
    </row>
    <row r="71" spans="2:9" s="7" customFormat="1" ht="15" customHeight="1">
      <c r="B71" s="17" t="s">
        <v>62</v>
      </c>
      <c r="C71" s="17" t="s">
        <v>75</v>
      </c>
      <c r="D71" s="18">
        <f>D72+D73+D74+D75+D76+D77</f>
        <v>3380</v>
      </c>
      <c r="E71" s="18">
        <f t="shared" ref="E71:H71" si="54">E72+E73+E74+E75+E76+E77</f>
        <v>3380</v>
      </c>
      <c r="F71" s="18">
        <f t="shared" si="54"/>
        <v>0</v>
      </c>
      <c r="G71" s="18">
        <f t="shared" si="54"/>
        <v>20670.099999999999</v>
      </c>
      <c r="H71" s="18">
        <f t="shared" si="54"/>
        <v>20670.099999999999</v>
      </c>
      <c r="I71" s="99">
        <f>(H71/E71)*100</f>
        <v>611.54142011834313</v>
      </c>
    </row>
    <row r="72" spans="2:9" ht="15" customHeight="1">
      <c r="B72" s="16" t="s">
        <v>64</v>
      </c>
      <c r="C72" s="16" t="s">
        <v>77</v>
      </c>
      <c r="D72" s="13">
        <v>0</v>
      </c>
      <c r="E72" s="13">
        <v>0</v>
      </c>
      <c r="F72" s="13">
        <v>0</v>
      </c>
      <c r="G72" s="86">
        <v>0</v>
      </c>
      <c r="H72" s="86">
        <f t="shared" ref="H72:H77" si="55">F72+G72</f>
        <v>0</v>
      </c>
      <c r="I72" s="100">
        <v>0</v>
      </c>
    </row>
    <row r="73" spans="2:9" ht="15" customHeight="1">
      <c r="B73" s="16" t="s">
        <v>66</v>
      </c>
      <c r="C73" s="16" t="s">
        <v>79</v>
      </c>
      <c r="D73" s="13">
        <v>2560</v>
      </c>
      <c r="E73" s="13">
        <v>2560</v>
      </c>
      <c r="F73" s="13">
        <v>0</v>
      </c>
      <c r="G73" s="86">
        <v>19945</v>
      </c>
      <c r="H73" s="86">
        <f t="shared" si="55"/>
        <v>19945</v>
      </c>
      <c r="I73" s="100">
        <f t="shared" ref="I73:I77" si="56">(H73/E73)*100</f>
        <v>779.1015625</v>
      </c>
    </row>
    <row r="74" spans="2:9" ht="15" customHeight="1">
      <c r="B74" s="16" t="s">
        <v>68</v>
      </c>
      <c r="C74" s="16" t="s">
        <v>81</v>
      </c>
      <c r="D74" s="13">
        <v>0</v>
      </c>
      <c r="E74" s="13">
        <v>0</v>
      </c>
      <c r="F74" s="13">
        <v>0</v>
      </c>
      <c r="G74" s="86">
        <v>0</v>
      </c>
      <c r="H74" s="86">
        <f t="shared" si="55"/>
        <v>0</v>
      </c>
      <c r="I74" s="100">
        <v>0</v>
      </c>
    </row>
    <row r="75" spans="2:9" ht="15" customHeight="1">
      <c r="B75" s="16" t="s">
        <v>69</v>
      </c>
      <c r="C75" s="16" t="s">
        <v>82</v>
      </c>
      <c r="D75" s="13">
        <v>0</v>
      </c>
      <c r="E75" s="13">
        <v>0</v>
      </c>
      <c r="F75" s="13">
        <v>0</v>
      </c>
      <c r="G75" s="86">
        <v>0</v>
      </c>
      <c r="H75" s="86">
        <f t="shared" si="55"/>
        <v>0</v>
      </c>
      <c r="I75" s="100">
        <v>0</v>
      </c>
    </row>
    <row r="76" spans="2:9" ht="15" customHeight="1">
      <c r="B76" s="16" t="s">
        <v>70</v>
      </c>
      <c r="C76" s="16" t="s">
        <v>83</v>
      </c>
      <c r="D76" s="13">
        <v>0</v>
      </c>
      <c r="E76" s="13">
        <v>0</v>
      </c>
      <c r="F76" s="13">
        <v>0</v>
      </c>
      <c r="G76" s="86">
        <v>0</v>
      </c>
      <c r="H76" s="86">
        <f t="shared" si="55"/>
        <v>0</v>
      </c>
      <c r="I76" s="100">
        <v>0</v>
      </c>
    </row>
    <row r="77" spans="2:9" ht="15" customHeight="1">
      <c r="B77" s="16" t="s">
        <v>72</v>
      </c>
      <c r="C77" s="16" t="s">
        <v>85</v>
      </c>
      <c r="D77" s="13">
        <v>820</v>
      </c>
      <c r="E77" s="13">
        <v>820</v>
      </c>
      <c r="F77" s="13">
        <v>0</v>
      </c>
      <c r="G77" s="86">
        <v>725.1</v>
      </c>
      <c r="H77" s="86">
        <f t="shared" si="55"/>
        <v>725.1</v>
      </c>
      <c r="I77" s="100">
        <f t="shared" si="56"/>
        <v>88.426829268292678</v>
      </c>
    </row>
    <row r="78" spans="2:9" s="7" customFormat="1" ht="25.5" customHeight="1">
      <c r="B78" s="43" t="s">
        <v>262</v>
      </c>
      <c r="C78" s="43" t="s">
        <v>278</v>
      </c>
      <c r="D78" s="89">
        <f>D79</f>
        <v>1190</v>
      </c>
      <c r="E78" s="89">
        <f t="shared" ref="E78:H78" si="57">E79</f>
        <v>1190</v>
      </c>
      <c r="F78" s="89">
        <f t="shared" si="57"/>
        <v>531.89</v>
      </c>
      <c r="G78" s="89">
        <f t="shared" si="57"/>
        <v>465.44</v>
      </c>
      <c r="H78" s="89">
        <f t="shared" si="57"/>
        <v>997.32999999999993</v>
      </c>
      <c r="I78" s="98">
        <f t="shared" ref="I78:I87" si="58">(H78/E78)*100</f>
        <v>83.80924369747899</v>
      </c>
    </row>
    <row r="79" spans="2:9" s="7" customFormat="1" ht="15" customHeight="1">
      <c r="B79" s="17" t="s">
        <v>136</v>
      </c>
      <c r="C79" s="17" t="s">
        <v>14</v>
      </c>
      <c r="D79" s="18">
        <f>D80</f>
        <v>1190</v>
      </c>
      <c r="E79" s="18">
        <f t="shared" ref="E79:H79" si="59">E80</f>
        <v>1190</v>
      </c>
      <c r="F79" s="18">
        <f t="shared" si="59"/>
        <v>531.89</v>
      </c>
      <c r="G79" s="18">
        <f t="shared" si="59"/>
        <v>465.44</v>
      </c>
      <c r="H79" s="18">
        <f t="shared" si="59"/>
        <v>997.32999999999993</v>
      </c>
      <c r="I79" s="99">
        <f t="shared" si="58"/>
        <v>83.80924369747899</v>
      </c>
    </row>
    <row r="80" spans="2:9" ht="15" customHeight="1">
      <c r="B80" s="16" t="s">
        <v>154</v>
      </c>
      <c r="C80" s="16" t="s">
        <v>198</v>
      </c>
      <c r="D80" s="13">
        <v>1190</v>
      </c>
      <c r="E80" s="13">
        <v>1190</v>
      </c>
      <c r="F80" s="13">
        <v>531.89</v>
      </c>
      <c r="G80" s="86">
        <v>465.44</v>
      </c>
      <c r="H80" s="86">
        <f>F80+G80</f>
        <v>997.32999999999993</v>
      </c>
      <c r="I80" s="100">
        <f t="shared" si="58"/>
        <v>83.80924369747899</v>
      </c>
    </row>
    <row r="81" spans="2:9" s="7" customFormat="1" ht="15" customHeight="1">
      <c r="B81" s="43" t="s">
        <v>263</v>
      </c>
      <c r="C81" s="43" t="s">
        <v>279</v>
      </c>
      <c r="D81" s="89">
        <f>D82</f>
        <v>240</v>
      </c>
      <c r="E81" s="89">
        <f t="shared" ref="E81:H81" si="60">E82</f>
        <v>240</v>
      </c>
      <c r="F81" s="89">
        <f t="shared" si="60"/>
        <v>240</v>
      </c>
      <c r="G81" s="89">
        <f t="shared" si="60"/>
        <v>0</v>
      </c>
      <c r="H81" s="89">
        <f t="shared" si="60"/>
        <v>240</v>
      </c>
      <c r="I81" s="98">
        <f t="shared" si="58"/>
        <v>100</v>
      </c>
    </row>
    <row r="82" spans="2:9" s="7" customFormat="1" ht="15" customHeight="1">
      <c r="B82" s="17" t="s">
        <v>174</v>
      </c>
      <c r="C82" s="17" t="s">
        <v>217</v>
      </c>
      <c r="D82" s="18">
        <f>D83</f>
        <v>240</v>
      </c>
      <c r="E82" s="18">
        <f t="shared" ref="E82:H82" si="61">E83</f>
        <v>240</v>
      </c>
      <c r="F82" s="18">
        <f t="shared" si="61"/>
        <v>240</v>
      </c>
      <c r="G82" s="18">
        <f t="shared" si="61"/>
        <v>0</v>
      </c>
      <c r="H82" s="18">
        <f t="shared" si="61"/>
        <v>240</v>
      </c>
      <c r="I82" s="99">
        <f t="shared" si="58"/>
        <v>100</v>
      </c>
    </row>
    <row r="83" spans="2:9" ht="15" customHeight="1">
      <c r="B83" s="16" t="s">
        <v>176</v>
      </c>
      <c r="C83" s="16" t="s">
        <v>218</v>
      </c>
      <c r="D83" s="13">
        <v>240</v>
      </c>
      <c r="E83" s="13">
        <v>240</v>
      </c>
      <c r="F83" s="13">
        <v>240</v>
      </c>
      <c r="G83" s="86">
        <v>0</v>
      </c>
      <c r="H83" s="86">
        <f>F83+G83</f>
        <v>240</v>
      </c>
      <c r="I83" s="100">
        <f t="shared" si="58"/>
        <v>100</v>
      </c>
    </row>
    <row r="84" spans="2:9" s="7" customFormat="1" ht="15" customHeight="1">
      <c r="B84" s="95" t="s">
        <v>245</v>
      </c>
      <c r="C84" s="95" t="s">
        <v>280</v>
      </c>
      <c r="D84" s="87">
        <f>D85</f>
        <v>97940</v>
      </c>
      <c r="E84" s="87">
        <f t="shared" ref="E84:H84" si="62">E85</f>
        <v>97940</v>
      </c>
      <c r="F84" s="87">
        <f t="shared" si="62"/>
        <v>55512.12</v>
      </c>
      <c r="G84" s="87">
        <f t="shared" si="62"/>
        <v>32202.47</v>
      </c>
      <c r="H84" s="87">
        <f t="shared" si="62"/>
        <v>87714.590000000011</v>
      </c>
      <c r="I84" s="96">
        <f t="shared" si="58"/>
        <v>89.559516030222596</v>
      </c>
    </row>
    <row r="85" spans="2:9" s="7" customFormat="1" ht="15" customHeight="1">
      <c r="B85" s="44" t="s">
        <v>251</v>
      </c>
      <c r="C85" s="44" t="s">
        <v>267</v>
      </c>
      <c r="D85" s="88">
        <f>D86+D112</f>
        <v>97940</v>
      </c>
      <c r="E85" s="88">
        <f t="shared" ref="E85:H85" si="63">E86+E112</f>
        <v>97940</v>
      </c>
      <c r="F85" s="88">
        <f t="shared" si="63"/>
        <v>55512.12</v>
      </c>
      <c r="G85" s="88">
        <f t="shared" si="63"/>
        <v>32202.47</v>
      </c>
      <c r="H85" s="88">
        <f t="shared" si="63"/>
        <v>87714.590000000011</v>
      </c>
      <c r="I85" s="97">
        <f t="shared" si="58"/>
        <v>89.559516030222596</v>
      </c>
    </row>
    <row r="86" spans="2:9" s="7" customFormat="1" ht="15" customHeight="1">
      <c r="B86" s="43" t="s">
        <v>252</v>
      </c>
      <c r="C86" s="43" t="s">
        <v>268</v>
      </c>
      <c r="D86" s="89">
        <f>D87+D108</f>
        <v>95080</v>
      </c>
      <c r="E86" s="89">
        <f t="shared" ref="E86:H86" si="64">E87+E108</f>
        <v>95080</v>
      </c>
      <c r="F86" s="89">
        <f t="shared" si="64"/>
        <v>55512.12</v>
      </c>
      <c r="G86" s="89">
        <f t="shared" si="64"/>
        <v>32202.47</v>
      </c>
      <c r="H86" s="89">
        <f t="shared" si="64"/>
        <v>87714.590000000011</v>
      </c>
      <c r="I86" s="98">
        <f t="shared" si="58"/>
        <v>92.253460244005055</v>
      </c>
    </row>
    <row r="87" spans="2:9" s="7" customFormat="1" ht="15" customHeight="1">
      <c r="B87" s="17" t="s">
        <v>136</v>
      </c>
      <c r="C87" s="17" t="s">
        <v>14</v>
      </c>
      <c r="D87" s="18">
        <f>SUM(D88:D107)</f>
        <v>94290</v>
      </c>
      <c r="E87" s="18">
        <f t="shared" ref="E87:H87" si="65">SUM(E88:E107)</f>
        <v>94290</v>
      </c>
      <c r="F87" s="18">
        <f t="shared" si="65"/>
        <v>54223.96</v>
      </c>
      <c r="G87" s="18">
        <f t="shared" si="65"/>
        <v>31579.66</v>
      </c>
      <c r="H87" s="18">
        <f t="shared" si="65"/>
        <v>85803.62000000001</v>
      </c>
      <c r="I87" s="99">
        <f t="shared" si="58"/>
        <v>90.999703043801048</v>
      </c>
    </row>
    <row r="88" spans="2:9" ht="15" customHeight="1">
      <c r="B88" s="16" t="s">
        <v>138</v>
      </c>
      <c r="C88" s="16" t="s">
        <v>28</v>
      </c>
      <c r="D88" s="13">
        <v>660</v>
      </c>
      <c r="E88" s="13">
        <v>660</v>
      </c>
      <c r="F88" s="13">
        <v>660</v>
      </c>
      <c r="G88" s="86">
        <v>0</v>
      </c>
      <c r="H88" s="86">
        <f>F88+G88</f>
        <v>660</v>
      </c>
      <c r="I88" s="100">
        <f t="shared" ref="I88:I107" si="66">(H88/E88)*100</f>
        <v>100</v>
      </c>
    </row>
    <row r="89" spans="2:9" ht="15" customHeight="1">
      <c r="B89" s="16" t="s">
        <v>140</v>
      </c>
      <c r="C89" s="16" t="s">
        <v>184</v>
      </c>
      <c r="D89" s="13">
        <v>660</v>
      </c>
      <c r="E89" s="13">
        <v>660</v>
      </c>
      <c r="F89" s="13">
        <v>610.24</v>
      </c>
      <c r="G89" s="86">
        <v>49.76</v>
      </c>
      <c r="H89" s="86">
        <f t="shared" ref="H89:H111" si="67">F89+G89</f>
        <v>660</v>
      </c>
      <c r="I89" s="100">
        <f t="shared" si="66"/>
        <v>100</v>
      </c>
    </row>
    <row r="90" spans="2:9" ht="15" customHeight="1">
      <c r="B90" s="16" t="s">
        <v>142</v>
      </c>
      <c r="C90" s="16" t="s">
        <v>186</v>
      </c>
      <c r="D90" s="13">
        <v>5440</v>
      </c>
      <c r="E90" s="13">
        <v>5440</v>
      </c>
      <c r="F90" s="13">
        <v>5440</v>
      </c>
      <c r="G90" s="86">
        <v>0</v>
      </c>
      <c r="H90" s="86">
        <f t="shared" si="67"/>
        <v>5440</v>
      </c>
      <c r="I90" s="100">
        <f t="shared" si="66"/>
        <v>100</v>
      </c>
    </row>
    <row r="91" spans="2:9" ht="15" customHeight="1">
      <c r="B91" s="16" t="s">
        <v>144</v>
      </c>
      <c r="C91" s="16" t="s">
        <v>188</v>
      </c>
      <c r="D91" s="13">
        <v>49770</v>
      </c>
      <c r="E91" s="13">
        <v>49770</v>
      </c>
      <c r="F91" s="13">
        <v>22443.77</v>
      </c>
      <c r="G91" s="86">
        <v>16674.82</v>
      </c>
      <c r="H91" s="86">
        <f t="shared" si="67"/>
        <v>39118.589999999997</v>
      </c>
      <c r="I91" s="100">
        <f t="shared" si="66"/>
        <v>78.598734177215178</v>
      </c>
    </row>
    <row r="92" spans="2:9" ht="15" customHeight="1">
      <c r="B92" s="16" t="s">
        <v>145</v>
      </c>
      <c r="C92" s="16" t="s">
        <v>189</v>
      </c>
      <c r="D92" s="13">
        <v>2390</v>
      </c>
      <c r="E92" s="13">
        <v>2390</v>
      </c>
      <c r="F92" s="13">
        <v>1632.44</v>
      </c>
      <c r="G92" s="86">
        <v>757.56</v>
      </c>
      <c r="H92" s="86">
        <f t="shared" si="67"/>
        <v>2390</v>
      </c>
      <c r="I92" s="100">
        <f t="shared" si="66"/>
        <v>100</v>
      </c>
    </row>
    <row r="93" spans="2:9" ht="15" customHeight="1">
      <c r="B93" s="16" t="s">
        <v>146</v>
      </c>
      <c r="C93" s="16" t="s">
        <v>190</v>
      </c>
      <c r="D93" s="13">
        <v>1060</v>
      </c>
      <c r="E93" s="13">
        <v>1060</v>
      </c>
      <c r="F93" s="13">
        <v>0</v>
      </c>
      <c r="G93" s="86">
        <v>0</v>
      </c>
      <c r="H93" s="86">
        <f t="shared" si="67"/>
        <v>0</v>
      </c>
      <c r="I93" s="100">
        <f t="shared" si="66"/>
        <v>0</v>
      </c>
    </row>
    <row r="94" spans="2:9" ht="15" customHeight="1">
      <c r="B94" s="16" t="s">
        <v>147</v>
      </c>
      <c r="C94" s="16" t="s">
        <v>191</v>
      </c>
      <c r="D94" s="13">
        <v>270</v>
      </c>
      <c r="E94" s="13">
        <v>270</v>
      </c>
      <c r="F94" s="13">
        <v>270</v>
      </c>
      <c r="G94" s="86">
        <v>0</v>
      </c>
      <c r="H94" s="86">
        <f t="shared" si="67"/>
        <v>270</v>
      </c>
      <c r="I94" s="100">
        <f t="shared" si="66"/>
        <v>100</v>
      </c>
    </row>
    <row r="95" spans="2:9" ht="15" customHeight="1">
      <c r="B95" s="16" t="s">
        <v>149</v>
      </c>
      <c r="C95" s="16" t="s">
        <v>193</v>
      </c>
      <c r="D95" s="13">
        <v>1990</v>
      </c>
      <c r="E95" s="13">
        <v>1990</v>
      </c>
      <c r="F95" s="13">
        <v>858.4</v>
      </c>
      <c r="G95" s="86">
        <v>762.09</v>
      </c>
      <c r="H95" s="86">
        <f t="shared" si="67"/>
        <v>1620.49</v>
      </c>
      <c r="I95" s="100">
        <f t="shared" si="66"/>
        <v>81.431658291457282</v>
      </c>
    </row>
    <row r="96" spans="2:9" ht="15" customHeight="1">
      <c r="B96" s="16" t="s">
        <v>150</v>
      </c>
      <c r="C96" s="16" t="s">
        <v>194</v>
      </c>
      <c r="D96" s="13">
        <v>15070</v>
      </c>
      <c r="E96" s="13">
        <v>15070</v>
      </c>
      <c r="F96" s="13">
        <v>12270.81</v>
      </c>
      <c r="G96" s="86">
        <v>7958.36</v>
      </c>
      <c r="H96" s="86">
        <f t="shared" si="67"/>
        <v>20229.169999999998</v>
      </c>
      <c r="I96" s="100">
        <f t="shared" si="66"/>
        <v>134.23470471134704</v>
      </c>
    </row>
    <row r="97" spans="2:9" ht="15" customHeight="1">
      <c r="B97" s="16" t="s">
        <v>151</v>
      </c>
      <c r="C97" s="16" t="s">
        <v>195</v>
      </c>
      <c r="D97" s="13">
        <v>270</v>
      </c>
      <c r="E97" s="13">
        <v>270</v>
      </c>
      <c r="F97" s="13">
        <v>0</v>
      </c>
      <c r="G97" s="86">
        <v>0</v>
      </c>
      <c r="H97" s="86">
        <f t="shared" si="67"/>
        <v>0</v>
      </c>
      <c r="I97" s="100">
        <f t="shared" si="66"/>
        <v>0</v>
      </c>
    </row>
    <row r="98" spans="2:9" ht="15" customHeight="1">
      <c r="B98" s="16" t="s">
        <v>152</v>
      </c>
      <c r="C98" s="16" t="s">
        <v>196</v>
      </c>
      <c r="D98" s="13">
        <v>8890</v>
      </c>
      <c r="E98" s="13">
        <v>8890</v>
      </c>
      <c r="F98" s="13">
        <v>2164.71</v>
      </c>
      <c r="G98" s="86">
        <v>6118.61</v>
      </c>
      <c r="H98" s="86">
        <f t="shared" si="67"/>
        <v>8283.32</v>
      </c>
      <c r="I98" s="100">
        <f t="shared" si="66"/>
        <v>93.175703037120357</v>
      </c>
    </row>
    <row r="99" spans="2:9" ht="15" customHeight="1">
      <c r="B99" s="16" t="s">
        <v>153</v>
      </c>
      <c r="C99" s="16" t="s">
        <v>197</v>
      </c>
      <c r="D99" s="13">
        <v>2520</v>
      </c>
      <c r="E99" s="13">
        <v>2520</v>
      </c>
      <c r="F99" s="13">
        <v>4266</v>
      </c>
      <c r="G99" s="86">
        <v>-1746</v>
      </c>
      <c r="H99" s="86">
        <f t="shared" si="67"/>
        <v>2520</v>
      </c>
      <c r="I99" s="100">
        <f t="shared" si="66"/>
        <v>100</v>
      </c>
    </row>
    <row r="100" spans="2:9" ht="15" customHeight="1">
      <c r="B100" s="16" t="s">
        <v>154</v>
      </c>
      <c r="C100" s="16" t="s">
        <v>198</v>
      </c>
      <c r="D100" s="13">
        <v>400</v>
      </c>
      <c r="E100" s="13">
        <v>400</v>
      </c>
      <c r="F100" s="13">
        <v>0</v>
      </c>
      <c r="G100" s="86">
        <v>400</v>
      </c>
      <c r="H100" s="86">
        <f t="shared" si="67"/>
        <v>400</v>
      </c>
      <c r="I100" s="100">
        <f t="shared" si="66"/>
        <v>100</v>
      </c>
    </row>
    <row r="101" spans="2:9" ht="15" customHeight="1">
      <c r="B101" s="16" t="s">
        <v>155</v>
      </c>
      <c r="C101" s="16" t="s">
        <v>199</v>
      </c>
      <c r="D101" s="13">
        <v>1190</v>
      </c>
      <c r="E101" s="13">
        <v>1190</v>
      </c>
      <c r="F101" s="13">
        <v>803.59</v>
      </c>
      <c r="G101" s="86">
        <v>386.41</v>
      </c>
      <c r="H101" s="86">
        <f t="shared" si="67"/>
        <v>1190</v>
      </c>
      <c r="I101" s="100">
        <f t="shared" si="66"/>
        <v>100</v>
      </c>
    </row>
    <row r="102" spans="2:9" ht="15" customHeight="1">
      <c r="B102" s="16" t="s">
        <v>156</v>
      </c>
      <c r="C102" s="16" t="s">
        <v>200</v>
      </c>
      <c r="D102" s="13">
        <v>1060</v>
      </c>
      <c r="E102" s="13">
        <v>1060</v>
      </c>
      <c r="F102" s="13">
        <v>1060</v>
      </c>
      <c r="G102" s="86">
        <v>0</v>
      </c>
      <c r="H102" s="86">
        <f t="shared" si="67"/>
        <v>1060</v>
      </c>
      <c r="I102" s="100">
        <f t="shared" si="66"/>
        <v>100</v>
      </c>
    </row>
    <row r="103" spans="2:9" ht="15" customHeight="1">
      <c r="B103" s="16" t="s">
        <v>159</v>
      </c>
      <c r="C103" s="16" t="s">
        <v>203</v>
      </c>
      <c r="D103" s="13">
        <v>1060</v>
      </c>
      <c r="E103" s="13">
        <v>1060</v>
      </c>
      <c r="F103" s="13">
        <v>0</v>
      </c>
      <c r="G103" s="86">
        <v>0</v>
      </c>
      <c r="H103" s="86">
        <f t="shared" si="67"/>
        <v>0</v>
      </c>
      <c r="I103" s="100">
        <f t="shared" si="66"/>
        <v>0</v>
      </c>
    </row>
    <row r="104" spans="2:9" ht="15" customHeight="1">
      <c r="B104" s="16" t="s">
        <v>160</v>
      </c>
      <c r="C104" s="16" t="s">
        <v>204</v>
      </c>
      <c r="D104" s="13">
        <v>270</v>
      </c>
      <c r="E104" s="13">
        <v>270</v>
      </c>
      <c r="F104" s="13">
        <v>142.76</v>
      </c>
      <c r="G104" s="86">
        <v>126.01</v>
      </c>
      <c r="H104" s="86">
        <f t="shared" si="67"/>
        <v>268.77</v>
      </c>
      <c r="I104" s="100">
        <f t="shared" si="66"/>
        <v>99.544444444444437</v>
      </c>
    </row>
    <row r="105" spans="2:9" ht="15" customHeight="1">
      <c r="B105" s="16" t="s">
        <v>161</v>
      </c>
      <c r="C105" s="16" t="s">
        <v>205</v>
      </c>
      <c r="D105" s="13">
        <v>130</v>
      </c>
      <c r="E105" s="13">
        <v>130</v>
      </c>
      <c r="F105" s="13">
        <v>108.09</v>
      </c>
      <c r="G105" s="86">
        <v>21.91</v>
      </c>
      <c r="H105" s="86">
        <f t="shared" si="67"/>
        <v>130</v>
      </c>
      <c r="I105" s="100">
        <f t="shared" si="66"/>
        <v>100</v>
      </c>
    </row>
    <row r="106" spans="2:9" ht="15" customHeight="1">
      <c r="B106" s="16" t="s">
        <v>163</v>
      </c>
      <c r="C106" s="16" t="s">
        <v>207</v>
      </c>
      <c r="D106" s="13">
        <v>0</v>
      </c>
      <c r="E106" s="13">
        <v>0</v>
      </c>
      <c r="F106" s="13">
        <v>373.28</v>
      </c>
      <c r="G106" s="86">
        <v>0</v>
      </c>
      <c r="H106" s="86">
        <f t="shared" si="67"/>
        <v>373.28</v>
      </c>
      <c r="I106" s="100">
        <v>0</v>
      </c>
    </row>
    <row r="107" spans="2:9" ht="15" customHeight="1">
      <c r="B107" s="16" t="s">
        <v>164</v>
      </c>
      <c r="C107" s="16" t="s">
        <v>201</v>
      </c>
      <c r="D107" s="13">
        <v>1190</v>
      </c>
      <c r="E107" s="13">
        <v>1190</v>
      </c>
      <c r="F107" s="13">
        <v>1119.8699999999999</v>
      </c>
      <c r="G107" s="86">
        <v>70.13</v>
      </c>
      <c r="H107" s="86">
        <f t="shared" si="67"/>
        <v>1190</v>
      </c>
      <c r="I107" s="100">
        <f t="shared" si="66"/>
        <v>100</v>
      </c>
    </row>
    <row r="108" spans="2:9" s="7" customFormat="1" ht="15" customHeight="1">
      <c r="B108" s="17" t="s">
        <v>165</v>
      </c>
      <c r="C108" s="17" t="s">
        <v>208</v>
      </c>
      <c r="D108" s="18">
        <f>D109+D110+D111</f>
        <v>790</v>
      </c>
      <c r="E108" s="18">
        <f t="shared" ref="E108:H108" si="68">E109+E110+E111</f>
        <v>790</v>
      </c>
      <c r="F108" s="18">
        <f t="shared" si="68"/>
        <v>1288.1600000000001</v>
      </c>
      <c r="G108" s="18">
        <f t="shared" si="68"/>
        <v>622.81000000000006</v>
      </c>
      <c r="H108" s="18">
        <f t="shared" si="68"/>
        <v>1910.97</v>
      </c>
      <c r="I108" s="99">
        <f>(H108/E108)*100</f>
        <v>241.89493670886074</v>
      </c>
    </row>
    <row r="109" spans="2:9" ht="15" customHeight="1">
      <c r="B109" s="16" t="s">
        <v>167</v>
      </c>
      <c r="C109" s="16" t="s">
        <v>210</v>
      </c>
      <c r="D109" s="13">
        <v>530</v>
      </c>
      <c r="E109" s="13">
        <v>530</v>
      </c>
      <c r="F109" s="13">
        <v>901.24</v>
      </c>
      <c r="G109" s="86">
        <v>614.32000000000005</v>
      </c>
      <c r="H109" s="86">
        <f t="shared" si="67"/>
        <v>1515.56</v>
      </c>
      <c r="I109" s="100">
        <f t="shared" ref="I109:I111" si="69">(H109/E109)*100</f>
        <v>285.95471698113204</v>
      </c>
    </row>
    <row r="110" spans="2:9" ht="15" customHeight="1">
      <c r="B110" s="16" t="s">
        <v>168</v>
      </c>
      <c r="C110" s="16" t="s">
        <v>211</v>
      </c>
      <c r="D110" s="13">
        <v>130</v>
      </c>
      <c r="E110" s="13">
        <v>130</v>
      </c>
      <c r="F110" s="13">
        <v>386.92</v>
      </c>
      <c r="G110" s="86">
        <v>8.49</v>
      </c>
      <c r="H110" s="86">
        <f t="shared" si="67"/>
        <v>395.41</v>
      </c>
      <c r="I110" s="100">
        <f t="shared" si="69"/>
        <v>304.16153846153844</v>
      </c>
    </row>
    <row r="111" spans="2:9" ht="15" customHeight="1">
      <c r="B111" s="16" t="s">
        <v>169</v>
      </c>
      <c r="C111" s="16" t="s">
        <v>212</v>
      </c>
      <c r="D111" s="13">
        <v>130</v>
      </c>
      <c r="E111" s="13">
        <v>130</v>
      </c>
      <c r="F111" s="13">
        <v>0</v>
      </c>
      <c r="G111" s="86">
        <v>0</v>
      </c>
      <c r="H111" s="86">
        <f t="shared" si="67"/>
        <v>0</v>
      </c>
      <c r="I111" s="100">
        <f t="shared" si="69"/>
        <v>0</v>
      </c>
    </row>
    <row r="112" spans="2:9" s="7" customFormat="1" ht="15" customHeight="1">
      <c r="B112" s="43" t="s">
        <v>261</v>
      </c>
      <c r="C112" s="43" t="s">
        <v>277</v>
      </c>
      <c r="D112" s="89">
        <f>D113</f>
        <v>2860</v>
      </c>
      <c r="E112" s="89">
        <f t="shared" ref="E112:H112" si="70">E113</f>
        <v>2860</v>
      </c>
      <c r="F112" s="89">
        <f t="shared" si="70"/>
        <v>0</v>
      </c>
      <c r="G112" s="89">
        <f t="shared" si="70"/>
        <v>0</v>
      </c>
      <c r="H112" s="89">
        <f t="shared" si="70"/>
        <v>0</v>
      </c>
      <c r="I112" s="98">
        <f>(H112/E112)*100</f>
        <v>0</v>
      </c>
    </row>
    <row r="113" spans="2:9" s="7" customFormat="1" ht="15" customHeight="1">
      <c r="B113" s="17" t="s">
        <v>62</v>
      </c>
      <c r="C113" s="17" t="s">
        <v>75</v>
      </c>
      <c r="D113" s="18">
        <f>D114+D115+D116+D117</f>
        <v>2860</v>
      </c>
      <c r="E113" s="18">
        <f t="shared" ref="E113:H113" si="71">E114+E115+E116+E117</f>
        <v>2860</v>
      </c>
      <c r="F113" s="18">
        <f t="shared" si="71"/>
        <v>0</v>
      </c>
      <c r="G113" s="18">
        <f t="shared" si="71"/>
        <v>0</v>
      </c>
      <c r="H113" s="18">
        <f t="shared" si="71"/>
        <v>0</v>
      </c>
      <c r="I113" s="99">
        <f>(H113/E113)*100</f>
        <v>0</v>
      </c>
    </row>
    <row r="114" spans="2:9" ht="15" customHeight="1">
      <c r="B114" s="16" t="s">
        <v>64</v>
      </c>
      <c r="C114" s="16" t="s">
        <v>77</v>
      </c>
      <c r="D114" s="13">
        <v>0</v>
      </c>
      <c r="E114" s="13">
        <v>0</v>
      </c>
      <c r="F114" s="13">
        <v>0</v>
      </c>
      <c r="G114" s="86">
        <v>0</v>
      </c>
      <c r="H114" s="86">
        <f t="shared" ref="H114:H117" si="72">F114+G114</f>
        <v>0</v>
      </c>
      <c r="I114" s="100">
        <v>0</v>
      </c>
    </row>
    <row r="115" spans="2:9" ht="15" customHeight="1">
      <c r="B115" s="16" t="s">
        <v>66</v>
      </c>
      <c r="C115" s="16" t="s">
        <v>79</v>
      </c>
      <c r="D115" s="13">
        <v>2860</v>
      </c>
      <c r="E115" s="13">
        <v>2860</v>
      </c>
      <c r="F115" s="13">
        <v>0</v>
      </c>
      <c r="G115" s="86">
        <v>0</v>
      </c>
      <c r="H115" s="86">
        <f t="shared" si="72"/>
        <v>0</v>
      </c>
      <c r="I115" s="100">
        <f t="shared" ref="I115" si="73">(H115/E115)*100</f>
        <v>0</v>
      </c>
    </row>
    <row r="116" spans="2:9" ht="15" customHeight="1">
      <c r="B116" s="16" t="s">
        <v>67</v>
      </c>
      <c r="C116" s="16" t="s">
        <v>80</v>
      </c>
      <c r="D116" s="13">
        <v>0</v>
      </c>
      <c r="E116" s="13">
        <v>0</v>
      </c>
      <c r="F116" s="13">
        <v>0</v>
      </c>
      <c r="G116" s="86">
        <v>0</v>
      </c>
      <c r="H116" s="86">
        <f t="shared" si="72"/>
        <v>0</v>
      </c>
      <c r="I116" s="100">
        <v>0</v>
      </c>
    </row>
    <row r="117" spans="2:9" ht="15" customHeight="1">
      <c r="B117" s="16" t="s">
        <v>70</v>
      </c>
      <c r="C117" s="16" t="s">
        <v>83</v>
      </c>
      <c r="D117" s="13">
        <v>0</v>
      </c>
      <c r="E117" s="13">
        <v>0</v>
      </c>
      <c r="F117" s="13">
        <v>0</v>
      </c>
      <c r="G117" s="86">
        <v>0</v>
      </c>
      <c r="H117" s="86">
        <f t="shared" si="72"/>
        <v>0</v>
      </c>
      <c r="I117" s="100">
        <v>0</v>
      </c>
    </row>
    <row r="118" spans="2:9" s="7" customFormat="1" ht="15" customHeight="1">
      <c r="B118" s="95" t="s">
        <v>221</v>
      </c>
      <c r="C118" s="95" t="s">
        <v>281</v>
      </c>
      <c r="D118" s="87">
        <f>D119</f>
        <v>33100</v>
      </c>
      <c r="E118" s="87">
        <f t="shared" ref="E118:H118" si="74">E119</f>
        <v>33100</v>
      </c>
      <c r="F118" s="87">
        <f t="shared" si="74"/>
        <v>7928.45</v>
      </c>
      <c r="G118" s="87">
        <f t="shared" si="74"/>
        <v>10001.32</v>
      </c>
      <c r="H118" s="87">
        <f t="shared" si="74"/>
        <v>17929.77</v>
      </c>
      <c r="I118" s="96">
        <f>(H118/E118)*100</f>
        <v>54.168489425981868</v>
      </c>
    </row>
    <row r="119" spans="2:9" s="7" customFormat="1" ht="15" customHeight="1">
      <c r="B119" s="95" t="s">
        <v>222</v>
      </c>
      <c r="C119" s="95" t="s">
        <v>281</v>
      </c>
      <c r="D119" s="87">
        <f>D120</f>
        <v>33100</v>
      </c>
      <c r="E119" s="87">
        <f t="shared" ref="E119:H119" si="75">E120</f>
        <v>33100</v>
      </c>
      <c r="F119" s="87">
        <f t="shared" si="75"/>
        <v>7928.45</v>
      </c>
      <c r="G119" s="87">
        <f t="shared" si="75"/>
        <v>10001.32</v>
      </c>
      <c r="H119" s="87">
        <f t="shared" si="75"/>
        <v>17929.77</v>
      </c>
      <c r="I119" s="96">
        <f>(H119/E119)*100</f>
        <v>54.168489425981868</v>
      </c>
    </row>
    <row r="120" spans="2:9" s="7" customFormat="1" ht="15" customHeight="1">
      <c r="B120" s="44" t="s">
        <v>251</v>
      </c>
      <c r="C120" s="44" t="s">
        <v>267</v>
      </c>
      <c r="D120" s="88">
        <f>D121+D137</f>
        <v>33100</v>
      </c>
      <c r="E120" s="88">
        <f t="shared" ref="E120:H120" si="76">E121+E137</f>
        <v>33100</v>
      </c>
      <c r="F120" s="88">
        <f t="shared" si="76"/>
        <v>7928.45</v>
      </c>
      <c r="G120" s="88">
        <f t="shared" si="76"/>
        <v>10001.32</v>
      </c>
      <c r="H120" s="88">
        <f t="shared" si="76"/>
        <v>17929.77</v>
      </c>
      <c r="I120" s="97">
        <f>(H120/E120)*100</f>
        <v>54.168489425981868</v>
      </c>
    </row>
    <row r="121" spans="2:9" s="7" customFormat="1" ht="15" customHeight="1">
      <c r="B121" s="43" t="s">
        <v>252</v>
      </c>
      <c r="C121" s="43" t="s">
        <v>268</v>
      </c>
      <c r="D121" s="89">
        <f>D122+D125</f>
        <v>27700</v>
      </c>
      <c r="E121" s="89">
        <f t="shared" ref="E121:H121" si="77">E122+E125</f>
        <v>27700</v>
      </c>
      <c r="F121" s="89">
        <f t="shared" si="77"/>
        <v>6491.86</v>
      </c>
      <c r="G121" s="89">
        <f t="shared" si="77"/>
        <v>7881.05</v>
      </c>
      <c r="H121" s="89">
        <f t="shared" si="77"/>
        <v>14372.91</v>
      </c>
      <c r="I121" s="98">
        <f>(H121/E121)*100</f>
        <v>51.887761732851992</v>
      </c>
    </row>
    <row r="122" spans="2:9" s="7" customFormat="1" ht="15" customHeight="1">
      <c r="B122" s="17" t="s">
        <v>126</v>
      </c>
      <c r="C122" s="17" t="s">
        <v>5</v>
      </c>
      <c r="D122" s="18">
        <f>D123+D124</f>
        <v>600</v>
      </c>
      <c r="E122" s="18">
        <f t="shared" ref="E122:H122" si="78">E123+E124</f>
        <v>600</v>
      </c>
      <c r="F122" s="18">
        <f t="shared" si="78"/>
        <v>0</v>
      </c>
      <c r="G122" s="18">
        <f t="shared" si="78"/>
        <v>0</v>
      </c>
      <c r="H122" s="18">
        <f t="shared" si="78"/>
        <v>0</v>
      </c>
      <c r="I122" s="99">
        <f>(H122/E122)*100</f>
        <v>0</v>
      </c>
    </row>
    <row r="123" spans="2:9" ht="15" customHeight="1">
      <c r="B123" s="16" t="s">
        <v>129</v>
      </c>
      <c r="C123" s="16" t="s">
        <v>177</v>
      </c>
      <c r="D123" s="13">
        <v>500</v>
      </c>
      <c r="E123" s="13">
        <v>500</v>
      </c>
      <c r="F123" s="13">
        <v>0</v>
      </c>
      <c r="G123" s="86">
        <v>0</v>
      </c>
      <c r="H123" s="86">
        <f>F123+G123</f>
        <v>0</v>
      </c>
      <c r="I123" s="100">
        <f t="shared" ref="I123:I124" si="79">(H123/E123)*100</f>
        <v>0</v>
      </c>
    </row>
    <row r="124" spans="2:9" ht="15" customHeight="1">
      <c r="B124" s="16" t="s">
        <v>134</v>
      </c>
      <c r="C124" s="16" t="s">
        <v>181</v>
      </c>
      <c r="D124" s="13">
        <v>100</v>
      </c>
      <c r="E124" s="13">
        <v>100</v>
      </c>
      <c r="F124" s="13">
        <v>0</v>
      </c>
      <c r="G124" s="86">
        <v>0</v>
      </c>
      <c r="H124" s="86">
        <f>F124+G124</f>
        <v>0</v>
      </c>
      <c r="I124" s="100">
        <f t="shared" si="79"/>
        <v>0</v>
      </c>
    </row>
    <row r="125" spans="2:9" s="7" customFormat="1" ht="15" customHeight="1">
      <c r="B125" s="17" t="s">
        <v>136</v>
      </c>
      <c r="C125" s="17" t="s">
        <v>14</v>
      </c>
      <c r="D125" s="18">
        <f>SUM(D126:D136)</f>
        <v>27100</v>
      </c>
      <c r="E125" s="18">
        <f t="shared" ref="E125:H125" si="80">SUM(E126:E136)</f>
        <v>27100</v>
      </c>
      <c r="F125" s="18">
        <f t="shared" si="80"/>
        <v>6491.86</v>
      </c>
      <c r="G125" s="18">
        <f t="shared" si="80"/>
        <v>7881.05</v>
      </c>
      <c r="H125" s="18">
        <f t="shared" si="80"/>
        <v>14372.91</v>
      </c>
      <c r="I125" s="99">
        <f>(H125/E125)*100</f>
        <v>53.036568265682661</v>
      </c>
    </row>
    <row r="126" spans="2:9" ht="15" customHeight="1">
      <c r="B126" s="16" t="s">
        <v>138</v>
      </c>
      <c r="C126" s="16" t="s">
        <v>28</v>
      </c>
      <c r="D126" s="13">
        <v>5300</v>
      </c>
      <c r="E126" s="13">
        <v>5300</v>
      </c>
      <c r="F126" s="13">
        <v>1810.75</v>
      </c>
      <c r="G126" s="86">
        <v>2302.96</v>
      </c>
      <c r="H126" s="86">
        <f t="shared" ref="H126:H136" si="81">F126+G126</f>
        <v>4113.71</v>
      </c>
      <c r="I126" s="100">
        <f t="shared" ref="I126:I136" si="82">(H126/E126)*100</f>
        <v>77.61716981132075</v>
      </c>
    </row>
    <row r="127" spans="2:9" ht="15" customHeight="1">
      <c r="B127" s="16" t="s">
        <v>140</v>
      </c>
      <c r="C127" s="16" t="s">
        <v>184</v>
      </c>
      <c r="D127" s="13">
        <v>400</v>
      </c>
      <c r="E127" s="13">
        <v>400</v>
      </c>
      <c r="F127" s="13">
        <v>0</v>
      </c>
      <c r="G127" s="86">
        <v>786.51</v>
      </c>
      <c r="H127" s="86">
        <f t="shared" si="81"/>
        <v>786.51</v>
      </c>
      <c r="I127" s="100">
        <f t="shared" si="82"/>
        <v>196.6275</v>
      </c>
    </row>
    <row r="128" spans="2:9" ht="15" customHeight="1">
      <c r="B128" s="16" t="s">
        <v>142</v>
      </c>
      <c r="C128" s="16" t="s">
        <v>186</v>
      </c>
      <c r="D128" s="13">
        <v>5000</v>
      </c>
      <c r="E128" s="13">
        <v>5000</v>
      </c>
      <c r="F128" s="13">
        <v>2076.7600000000002</v>
      </c>
      <c r="G128" s="86">
        <v>2705.55</v>
      </c>
      <c r="H128" s="86">
        <f t="shared" si="81"/>
        <v>4782.3100000000004</v>
      </c>
      <c r="I128" s="100">
        <f t="shared" si="82"/>
        <v>95.646200000000007</v>
      </c>
    </row>
    <row r="129" spans="2:9" ht="15" customHeight="1">
      <c r="B129" s="16" t="s">
        <v>145</v>
      </c>
      <c r="C129" s="16" t="s">
        <v>189</v>
      </c>
      <c r="D129" s="13">
        <v>600</v>
      </c>
      <c r="E129" s="13">
        <v>600</v>
      </c>
      <c r="F129" s="13">
        <v>0</v>
      </c>
      <c r="G129" s="86">
        <v>291.48</v>
      </c>
      <c r="H129" s="86">
        <f t="shared" si="81"/>
        <v>291.48</v>
      </c>
      <c r="I129" s="100">
        <f t="shared" si="82"/>
        <v>48.58</v>
      </c>
    </row>
    <row r="130" spans="2:9" ht="15" customHeight="1">
      <c r="B130" s="16" t="s">
        <v>147</v>
      </c>
      <c r="C130" s="16" t="s">
        <v>191</v>
      </c>
      <c r="D130" s="13">
        <v>0</v>
      </c>
      <c r="E130" s="13">
        <v>0</v>
      </c>
      <c r="F130" s="13">
        <v>0</v>
      </c>
      <c r="G130" s="86">
        <v>0</v>
      </c>
      <c r="H130" s="86">
        <f t="shared" si="81"/>
        <v>0</v>
      </c>
      <c r="I130" s="100">
        <v>0</v>
      </c>
    </row>
    <row r="131" spans="2:9" ht="15" customHeight="1">
      <c r="B131" s="16" t="s">
        <v>149</v>
      </c>
      <c r="C131" s="16" t="s">
        <v>193</v>
      </c>
      <c r="D131" s="13">
        <v>500</v>
      </c>
      <c r="E131" s="13">
        <v>500</v>
      </c>
      <c r="F131" s="13">
        <v>0</v>
      </c>
      <c r="G131" s="86">
        <v>0</v>
      </c>
      <c r="H131" s="86">
        <f t="shared" si="81"/>
        <v>0</v>
      </c>
      <c r="I131" s="100">
        <f t="shared" si="82"/>
        <v>0</v>
      </c>
    </row>
    <row r="132" spans="2:9" ht="15" customHeight="1">
      <c r="B132" s="16" t="s">
        <v>154</v>
      </c>
      <c r="C132" s="16" t="s">
        <v>198</v>
      </c>
      <c r="D132" s="13">
        <v>3100</v>
      </c>
      <c r="E132" s="13">
        <v>3100</v>
      </c>
      <c r="F132" s="13">
        <v>1224.03</v>
      </c>
      <c r="G132" s="86">
        <v>915.17</v>
      </c>
      <c r="H132" s="86">
        <f t="shared" si="81"/>
        <v>2139.1999999999998</v>
      </c>
      <c r="I132" s="100">
        <f t="shared" si="82"/>
        <v>69.00645161290322</v>
      </c>
    </row>
    <row r="133" spans="2:9" ht="15" customHeight="1">
      <c r="B133" s="16" t="s">
        <v>155</v>
      </c>
      <c r="C133" s="16" t="s">
        <v>199</v>
      </c>
      <c r="D133" s="13">
        <v>1800</v>
      </c>
      <c r="E133" s="13">
        <v>1800</v>
      </c>
      <c r="F133" s="13">
        <v>312.5</v>
      </c>
      <c r="G133" s="86">
        <v>757.08</v>
      </c>
      <c r="H133" s="86">
        <f t="shared" si="81"/>
        <v>1069.58</v>
      </c>
      <c r="I133" s="100">
        <f t="shared" si="82"/>
        <v>59.421111111111102</v>
      </c>
    </row>
    <row r="134" spans="2:9" ht="15" customHeight="1">
      <c r="B134" s="16" t="s">
        <v>156</v>
      </c>
      <c r="C134" s="16" t="s">
        <v>200</v>
      </c>
      <c r="D134" s="13">
        <v>10000</v>
      </c>
      <c r="E134" s="13">
        <v>10000</v>
      </c>
      <c r="F134" s="13">
        <v>879.52</v>
      </c>
      <c r="G134" s="86">
        <v>0</v>
      </c>
      <c r="H134" s="86">
        <f t="shared" si="81"/>
        <v>879.52</v>
      </c>
      <c r="I134" s="100">
        <f t="shared" si="82"/>
        <v>8.7951999999999995</v>
      </c>
    </row>
    <row r="135" spans="2:9" ht="15" customHeight="1">
      <c r="B135" s="16" t="s">
        <v>161</v>
      </c>
      <c r="C135" s="16" t="s">
        <v>205</v>
      </c>
      <c r="D135" s="13">
        <v>200</v>
      </c>
      <c r="E135" s="13">
        <v>200</v>
      </c>
      <c r="F135" s="13">
        <v>62.21</v>
      </c>
      <c r="G135" s="86">
        <v>95.3</v>
      </c>
      <c r="H135" s="86">
        <f t="shared" si="81"/>
        <v>157.51</v>
      </c>
      <c r="I135" s="100">
        <f t="shared" si="82"/>
        <v>78.754999999999995</v>
      </c>
    </row>
    <row r="136" spans="2:9" ht="15" customHeight="1">
      <c r="B136" s="16" t="s">
        <v>162</v>
      </c>
      <c r="C136" s="16" t="s">
        <v>206</v>
      </c>
      <c r="D136" s="13">
        <v>200</v>
      </c>
      <c r="E136" s="13">
        <v>200</v>
      </c>
      <c r="F136" s="13">
        <v>126.09</v>
      </c>
      <c r="G136" s="86">
        <v>27</v>
      </c>
      <c r="H136" s="86">
        <f t="shared" si="81"/>
        <v>153.09</v>
      </c>
      <c r="I136" s="100">
        <f t="shared" si="82"/>
        <v>76.545000000000002</v>
      </c>
    </row>
    <row r="137" spans="2:9" s="7" customFormat="1" ht="15" customHeight="1">
      <c r="B137" s="43" t="s">
        <v>261</v>
      </c>
      <c r="C137" s="43" t="s">
        <v>277</v>
      </c>
      <c r="D137" s="89">
        <f>D138</f>
        <v>5400</v>
      </c>
      <c r="E137" s="89">
        <f t="shared" ref="E137:H137" si="83">E138</f>
        <v>5400</v>
      </c>
      <c r="F137" s="89">
        <f t="shared" si="83"/>
        <v>1436.59</v>
      </c>
      <c r="G137" s="89">
        <f t="shared" si="83"/>
        <v>2120.27</v>
      </c>
      <c r="H137" s="89">
        <f t="shared" si="83"/>
        <v>3556.8599999999997</v>
      </c>
      <c r="I137" s="98">
        <f>(H137/E137)*100</f>
        <v>65.867777777777775</v>
      </c>
    </row>
    <row r="138" spans="2:9" s="7" customFormat="1" ht="15" customHeight="1">
      <c r="B138" s="17" t="s">
        <v>62</v>
      </c>
      <c r="C138" s="17" t="s">
        <v>75</v>
      </c>
      <c r="D138" s="18">
        <f>D139+D140+D141+D142+D143</f>
        <v>5400</v>
      </c>
      <c r="E138" s="18">
        <f t="shared" ref="E138:H138" si="84">E139+E140+E141+E142+E143</f>
        <v>5400</v>
      </c>
      <c r="F138" s="18">
        <f t="shared" si="84"/>
        <v>1436.59</v>
      </c>
      <c r="G138" s="18">
        <f t="shared" si="84"/>
        <v>2120.27</v>
      </c>
      <c r="H138" s="18">
        <f t="shared" si="84"/>
        <v>3556.8599999999997</v>
      </c>
      <c r="I138" s="99">
        <f>(H138/E138)*100</f>
        <v>65.867777777777775</v>
      </c>
    </row>
    <row r="139" spans="2:9" ht="15" customHeight="1">
      <c r="B139" s="16" t="s">
        <v>66</v>
      </c>
      <c r="C139" s="16" t="s">
        <v>79</v>
      </c>
      <c r="D139" s="13">
        <v>1400</v>
      </c>
      <c r="E139" s="13">
        <v>1400</v>
      </c>
      <c r="F139" s="13">
        <v>568.75</v>
      </c>
      <c r="G139" s="86">
        <v>1130.1199999999999</v>
      </c>
      <c r="H139" s="86">
        <f t="shared" ref="H139:H143" si="85">F139+G139</f>
        <v>1698.87</v>
      </c>
      <c r="I139" s="100">
        <f t="shared" ref="I139:I143" si="86">(H139/E139)*100</f>
        <v>121.34785714285714</v>
      </c>
    </row>
    <row r="140" spans="2:9" ht="15" customHeight="1">
      <c r="B140" s="16" t="s">
        <v>67</v>
      </c>
      <c r="C140" s="16" t="s">
        <v>80</v>
      </c>
      <c r="D140" s="13">
        <v>1000</v>
      </c>
      <c r="E140" s="13">
        <v>1000</v>
      </c>
      <c r="F140" s="13">
        <v>612.35</v>
      </c>
      <c r="G140" s="86">
        <v>0</v>
      </c>
      <c r="H140" s="86">
        <f t="shared" si="85"/>
        <v>612.35</v>
      </c>
      <c r="I140" s="100">
        <f t="shared" si="86"/>
        <v>61.235000000000007</v>
      </c>
    </row>
    <row r="141" spans="2:9" ht="15" customHeight="1">
      <c r="B141" s="16" t="s">
        <v>68</v>
      </c>
      <c r="C141" s="16" t="s">
        <v>81</v>
      </c>
      <c r="D141" s="13">
        <v>1300</v>
      </c>
      <c r="E141" s="13">
        <v>1300</v>
      </c>
      <c r="F141" s="13">
        <v>0</v>
      </c>
      <c r="G141" s="86">
        <v>425</v>
      </c>
      <c r="H141" s="86">
        <f t="shared" si="85"/>
        <v>425</v>
      </c>
      <c r="I141" s="100">
        <f t="shared" si="86"/>
        <v>32.692307692307693</v>
      </c>
    </row>
    <row r="142" spans="2:9" ht="15" customHeight="1">
      <c r="B142" s="16" t="s">
        <v>70</v>
      </c>
      <c r="C142" s="16" t="s">
        <v>83</v>
      </c>
      <c r="D142" s="13">
        <v>1000</v>
      </c>
      <c r="E142" s="13">
        <v>1000</v>
      </c>
      <c r="F142" s="13">
        <v>0</v>
      </c>
      <c r="G142" s="86">
        <v>0</v>
      </c>
      <c r="H142" s="86">
        <f t="shared" si="85"/>
        <v>0</v>
      </c>
      <c r="I142" s="100">
        <f t="shared" si="86"/>
        <v>0</v>
      </c>
    </row>
    <row r="143" spans="2:9" ht="15" customHeight="1">
      <c r="B143" s="16" t="s">
        <v>72</v>
      </c>
      <c r="C143" s="16" t="s">
        <v>85</v>
      </c>
      <c r="D143" s="13">
        <v>700</v>
      </c>
      <c r="E143" s="13">
        <v>700</v>
      </c>
      <c r="F143" s="13">
        <v>255.49</v>
      </c>
      <c r="G143" s="86">
        <v>565.15</v>
      </c>
      <c r="H143" s="86">
        <f t="shared" si="85"/>
        <v>820.64</v>
      </c>
      <c r="I143" s="100">
        <f t="shared" si="86"/>
        <v>117.23428571428572</v>
      </c>
    </row>
    <row r="144" spans="2:9" s="7" customFormat="1" ht="15" customHeight="1">
      <c r="B144" s="95" t="s">
        <v>223</v>
      </c>
      <c r="C144" s="95" t="s">
        <v>282</v>
      </c>
      <c r="D144" s="87">
        <f>D145</f>
        <v>83000</v>
      </c>
      <c r="E144" s="87">
        <f t="shared" ref="E144:H144" si="87">E145</f>
        <v>83000</v>
      </c>
      <c r="F144" s="87">
        <f t="shared" si="87"/>
        <v>34134.58</v>
      </c>
      <c r="G144" s="87">
        <f t="shared" si="87"/>
        <v>19649.409999999996</v>
      </c>
      <c r="H144" s="87">
        <f t="shared" si="87"/>
        <v>53783.99</v>
      </c>
      <c r="I144" s="96">
        <f>(H144/E144)*100</f>
        <v>64.799987951807225</v>
      </c>
    </row>
    <row r="145" spans="2:9" s="7" customFormat="1" ht="15" customHeight="1">
      <c r="B145" s="95" t="s">
        <v>224</v>
      </c>
      <c r="C145" s="95" t="s">
        <v>283</v>
      </c>
      <c r="D145" s="87">
        <f>D146</f>
        <v>83000</v>
      </c>
      <c r="E145" s="87">
        <f t="shared" ref="E145:H145" si="88">E146</f>
        <v>83000</v>
      </c>
      <c r="F145" s="87">
        <f t="shared" si="88"/>
        <v>34134.58</v>
      </c>
      <c r="G145" s="87">
        <f t="shared" si="88"/>
        <v>19649.409999999996</v>
      </c>
      <c r="H145" s="87">
        <f t="shared" si="88"/>
        <v>53783.99</v>
      </c>
      <c r="I145" s="96">
        <f>(H145/E145)*100</f>
        <v>64.799987951807225</v>
      </c>
    </row>
    <row r="146" spans="2:9" s="7" customFormat="1" ht="15" customHeight="1">
      <c r="B146" s="44" t="s">
        <v>251</v>
      </c>
      <c r="C146" s="44" t="s">
        <v>267</v>
      </c>
      <c r="D146" s="88">
        <f>D147+D159+D163+D166+D170+D173</f>
        <v>83000</v>
      </c>
      <c r="E146" s="88">
        <f t="shared" ref="E146:H146" si="89">E147+E159+E163+E166+E170+E173</f>
        <v>83000</v>
      </c>
      <c r="F146" s="88">
        <f t="shared" si="89"/>
        <v>34134.58</v>
      </c>
      <c r="G146" s="88">
        <f t="shared" si="89"/>
        <v>19649.409999999996</v>
      </c>
      <c r="H146" s="88">
        <f t="shared" si="89"/>
        <v>53783.99</v>
      </c>
      <c r="I146" s="97">
        <f>(H146/E146)*100</f>
        <v>64.799987951807225</v>
      </c>
    </row>
    <row r="147" spans="2:9" s="7" customFormat="1" ht="15" customHeight="1">
      <c r="B147" s="43" t="s">
        <v>252</v>
      </c>
      <c r="C147" s="43" t="s">
        <v>268</v>
      </c>
      <c r="D147" s="89">
        <f>D148+D150</f>
        <v>15300</v>
      </c>
      <c r="E147" s="89">
        <f t="shared" ref="E147:H147" si="90">E148+E150</f>
        <v>15300</v>
      </c>
      <c r="F147" s="89">
        <f t="shared" si="90"/>
        <v>5660.79</v>
      </c>
      <c r="G147" s="89">
        <f t="shared" si="90"/>
        <v>5593.83</v>
      </c>
      <c r="H147" s="89">
        <f t="shared" si="90"/>
        <v>11254.62</v>
      </c>
      <c r="I147" s="98">
        <f>(H147/E147)*100</f>
        <v>73.559607843137258</v>
      </c>
    </row>
    <row r="148" spans="2:9" s="7" customFormat="1" ht="15" customHeight="1">
      <c r="B148" s="17" t="s">
        <v>126</v>
      </c>
      <c r="C148" s="17" t="s">
        <v>5</v>
      </c>
      <c r="D148" s="18">
        <f>D149</f>
        <v>0</v>
      </c>
      <c r="E148" s="18">
        <f t="shared" ref="E148:H148" si="91">E149</f>
        <v>0</v>
      </c>
      <c r="F148" s="18">
        <f t="shared" si="91"/>
        <v>0</v>
      </c>
      <c r="G148" s="18">
        <f t="shared" si="91"/>
        <v>691.6</v>
      </c>
      <c r="H148" s="18">
        <f t="shared" si="91"/>
        <v>691.6</v>
      </c>
      <c r="I148" s="99">
        <v>0</v>
      </c>
    </row>
    <row r="149" spans="2:9" s="7" customFormat="1" ht="15" customHeight="1">
      <c r="B149" s="16" t="s">
        <v>132</v>
      </c>
      <c r="C149" s="16" t="s">
        <v>179</v>
      </c>
      <c r="D149" s="13">
        <v>0</v>
      </c>
      <c r="E149" s="13">
        <v>0</v>
      </c>
      <c r="F149" s="13">
        <v>0</v>
      </c>
      <c r="G149" s="86">
        <v>691.6</v>
      </c>
      <c r="H149" s="86">
        <f t="shared" ref="H149" si="92">F149+G149</f>
        <v>691.6</v>
      </c>
      <c r="I149" s="100">
        <v>0</v>
      </c>
    </row>
    <row r="150" spans="2:9" s="7" customFormat="1" ht="15" customHeight="1">
      <c r="B150" s="17" t="s">
        <v>136</v>
      </c>
      <c r="C150" s="17" t="s">
        <v>14</v>
      </c>
      <c r="D150" s="18">
        <f>SUM(D151:D158)</f>
        <v>15300</v>
      </c>
      <c r="E150" s="18">
        <f t="shared" ref="E150:H150" si="93">SUM(E151:E158)</f>
        <v>15300</v>
      </c>
      <c r="F150" s="18">
        <f t="shared" si="93"/>
        <v>5660.79</v>
      </c>
      <c r="G150" s="18">
        <f t="shared" si="93"/>
        <v>4902.2299999999996</v>
      </c>
      <c r="H150" s="18">
        <f t="shared" si="93"/>
        <v>10563.02</v>
      </c>
      <c r="I150" s="99">
        <f>(H150/E150)*100</f>
        <v>69.03934640522877</v>
      </c>
    </row>
    <row r="151" spans="2:9" ht="15" customHeight="1">
      <c r="B151" s="16" t="s">
        <v>142</v>
      </c>
      <c r="C151" s="16" t="s">
        <v>186</v>
      </c>
      <c r="D151" s="13">
        <v>6000</v>
      </c>
      <c r="E151" s="13">
        <v>6000</v>
      </c>
      <c r="F151" s="13">
        <v>3188.83</v>
      </c>
      <c r="G151" s="86">
        <v>2811.17</v>
      </c>
      <c r="H151" s="86">
        <f t="shared" ref="H151:H158" si="94">F151+G151</f>
        <v>6000</v>
      </c>
      <c r="I151" s="100">
        <f t="shared" ref="I151:I158" si="95">(H151/E151)*100</f>
        <v>100</v>
      </c>
    </row>
    <row r="152" spans="2:9" ht="15" customHeight="1">
      <c r="B152" s="16" t="s">
        <v>145</v>
      </c>
      <c r="C152" s="16" t="s">
        <v>189</v>
      </c>
      <c r="D152" s="13">
        <v>500</v>
      </c>
      <c r="E152" s="13">
        <v>500</v>
      </c>
      <c r="F152" s="13">
        <v>0</v>
      </c>
      <c r="G152" s="86">
        <v>500</v>
      </c>
      <c r="H152" s="86">
        <f t="shared" si="94"/>
        <v>500</v>
      </c>
      <c r="I152" s="100">
        <f t="shared" si="95"/>
        <v>100</v>
      </c>
    </row>
    <row r="153" spans="2:9" ht="15" customHeight="1">
      <c r="B153" s="16" t="s">
        <v>147</v>
      </c>
      <c r="C153" s="16" t="s">
        <v>191</v>
      </c>
      <c r="D153" s="13">
        <v>500</v>
      </c>
      <c r="E153" s="13">
        <v>500</v>
      </c>
      <c r="F153" s="13">
        <v>247.6</v>
      </c>
      <c r="G153" s="86">
        <v>49.99</v>
      </c>
      <c r="H153" s="86">
        <f t="shared" si="94"/>
        <v>297.58999999999997</v>
      </c>
      <c r="I153" s="100">
        <f t="shared" si="95"/>
        <v>59.517999999999994</v>
      </c>
    </row>
    <row r="154" spans="2:9" ht="15" customHeight="1">
      <c r="B154" s="16" t="s">
        <v>150</v>
      </c>
      <c r="C154" s="16" t="s">
        <v>194</v>
      </c>
      <c r="D154" s="13">
        <v>700</v>
      </c>
      <c r="E154" s="13">
        <v>700</v>
      </c>
      <c r="F154" s="13">
        <v>584</v>
      </c>
      <c r="G154" s="86">
        <v>1200</v>
      </c>
      <c r="H154" s="86">
        <f t="shared" si="94"/>
        <v>1784</v>
      </c>
      <c r="I154" s="100">
        <f t="shared" si="95"/>
        <v>254.85714285714286</v>
      </c>
    </row>
    <row r="155" spans="2:9" ht="15" customHeight="1">
      <c r="B155" s="16" t="s">
        <v>152</v>
      </c>
      <c r="C155" s="16" t="s">
        <v>196</v>
      </c>
      <c r="D155" s="13">
        <v>1400</v>
      </c>
      <c r="E155" s="13">
        <v>1400</v>
      </c>
      <c r="F155" s="13">
        <v>663.06</v>
      </c>
      <c r="G155" s="86">
        <v>-663.06</v>
      </c>
      <c r="H155" s="86">
        <f t="shared" si="94"/>
        <v>0</v>
      </c>
      <c r="I155" s="100">
        <f t="shared" si="95"/>
        <v>0</v>
      </c>
    </row>
    <row r="156" spans="2:9" ht="15" customHeight="1">
      <c r="B156" s="16" t="s">
        <v>153</v>
      </c>
      <c r="C156" s="16" t="s">
        <v>197</v>
      </c>
      <c r="D156" s="13">
        <v>1000</v>
      </c>
      <c r="E156" s="13">
        <v>1000</v>
      </c>
      <c r="F156" s="13">
        <v>385.55</v>
      </c>
      <c r="G156" s="86">
        <v>-385.55</v>
      </c>
      <c r="H156" s="86">
        <f t="shared" si="94"/>
        <v>0</v>
      </c>
      <c r="I156" s="100">
        <f t="shared" si="95"/>
        <v>0</v>
      </c>
    </row>
    <row r="157" spans="2:9" ht="15" customHeight="1">
      <c r="B157" s="16" t="s">
        <v>156</v>
      </c>
      <c r="C157" s="16" t="s">
        <v>200</v>
      </c>
      <c r="D157" s="13">
        <v>3200</v>
      </c>
      <c r="E157" s="13">
        <v>3200</v>
      </c>
      <c r="F157" s="13">
        <v>0</v>
      </c>
      <c r="G157" s="86">
        <v>1295.1400000000001</v>
      </c>
      <c r="H157" s="86">
        <f t="shared" si="94"/>
        <v>1295.1400000000001</v>
      </c>
      <c r="I157" s="100">
        <f t="shared" si="95"/>
        <v>40.473125000000003</v>
      </c>
    </row>
    <row r="158" spans="2:9" ht="15" customHeight="1">
      <c r="B158" s="16" t="s">
        <v>164</v>
      </c>
      <c r="C158" s="16" t="s">
        <v>201</v>
      </c>
      <c r="D158" s="13">
        <v>2000</v>
      </c>
      <c r="E158" s="13">
        <v>2000</v>
      </c>
      <c r="F158" s="13">
        <v>591.75</v>
      </c>
      <c r="G158" s="86">
        <v>94.54</v>
      </c>
      <c r="H158" s="86">
        <f t="shared" si="94"/>
        <v>686.29</v>
      </c>
      <c r="I158" s="100">
        <f t="shared" si="95"/>
        <v>34.314499999999995</v>
      </c>
    </row>
    <row r="159" spans="2:9" s="7" customFormat="1" ht="15" customHeight="1">
      <c r="B159" s="43" t="s">
        <v>253</v>
      </c>
      <c r="C159" s="43" t="s">
        <v>269</v>
      </c>
      <c r="D159" s="89">
        <f>D160</f>
        <v>32000</v>
      </c>
      <c r="E159" s="89">
        <f t="shared" ref="E159:H159" si="96">E160</f>
        <v>32000</v>
      </c>
      <c r="F159" s="89">
        <f t="shared" si="96"/>
        <v>15994.79</v>
      </c>
      <c r="G159" s="89">
        <f t="shared" si="96"/>
        <v>15937.8</v>
      </c>
      <c r="H159" s="89">
        <f t="shared" si="96"/>
        <v>31932.59</v>
      </c>
      <c r="I159" s="98">
        <f>(H159/E159)*100</f>
        <v>99.78934375</v>
      </c>
    </row>
    <row r="160" spans="2:9" s="7" customFormat="1" ht="15" customHeight="1">
      <c r="B160" s="17" t="s">
        <v>126</v>
      </c>
      <c r="C160" s="17" t="s">
        <v>5</v>
      </c>
      <c r="D160" s="18">
        <f>D161+D162</f>
        <v>32000</v>
      </c>
      <c r="E160" s="18">
        <f t="shared" ref="E160:G160" si="97">E161+E162</f>
        <v>32000</v>
      </c>
      <c r="F160" s="18">
        <f t="shared" si="97"/>
        <v>15994.79</v>
      </c>
      <c r="G160" s="18">
        <f t="shared" si="97"/>
        <v>15937.8</v>
      </c>
      <c r="H160" s="86">
        <f t="shared" ref="H160:H162" si="98">F160+G160</f>
        <v>31932.59</v>
      </c>
      <c r="I160" s="99">
        <f>(H160/E160)*100</f>
        <v>99.78934375</v>
      </c>
    </row>
    <row r="161" spans="2:62" ht="15" customHeight="1">
      <c r="B161" s="16" t="s">
        <v>128</v>
      </c>
      <c r="C161" s="16" t="s">
        <v>26</v>
      </c>
      <c r="D161" s="13">
        <v>32000</v>
      </c>
      <c r="E161" s="13">
        <v>32000</v>
      </c>
      <c r="F161" s="13">
        <v>15994.79</v>
      </c>
      <c r="G161" s="86">
        <v>11433.71</v>
      </c>
      <c r="H161" s="86">
        <f t="shared" si="98"/>
        <v>27428.5</v>
      </c>
      <c r="I161" s="100">
        <f t="shared" ref="I161" si="99">(H161/E161)*100</f>
        <v>85.714062499999997</v>
      </c>
    </row>
    <row r="162" spans="2:62" ht="15" customHeight="1">
      <c r="B162" s="16" t="s">
        <v>134</v>
      </c>
      <c r="C162" s="16" t="s">
        <v>181</v>
      </c>
      <c r="D162" s="13">
        <v>0</v>
      </c>
      <c r="E162" s="13">
        <v>0</v>
      </c>
      <c r="F162" s="13">
        <v>0</v>
      </c>
      <c r="G162" s="86">
        <v>4504.09</v>
      </c>
      <c r="H162" s="86">
        <f t="shared" si="98"/>
        <v>4504.09</v>
      </c>
      <c r="I162" s="100">
        <v>0</v>
      </c>
    </row>
    <row r="163" spans="2:62" s="7" customFormat="1" ht="15" customHeight="1">
      <c r="B163" s="43" t="s">
        <v>255</v>
      </c>
      <c r="C163" s="43" t="s">
        <v>271</v>
      </c>
      <c r="D163" s="89">
        <f>D164</f>
        <v>26000</v>
      </c>
      <c r="E163" s="89">
        <f t="shared" ref="E163:H163" si="100">E164</f>
        <v>26000</v>
      </c>
      <c r="F163" s="89">
        <f t="shared" si="100"/>
        <v>7600</v>
      </c>
      <c r="G163" s="89">
        <f t="shared" si="100"/>
        <v>-4958.08</v>
      </c>
      <c r="H163" s="89">
        <f t="shared" si="100"/>
        <v>2641.92</v>
      </c>
      <c r="I163" s="98">
        <f>(H163/E163)*100</f>
        <v>10.16123076923077</v>
      </c>
    </row>
    <row r="164" spans="2:62" s="85" customFormat="1" ht="15" customHeight="1">
      <c r="B164" s="17" t="s">
        <v>136</v>
      </c>
      <c r="C164" s="17" t="s">
        <v>14</v>
      </c>
      <c r="D164" s="18">
        <f>D165</f>
        <v>26000</v>
      </c>
      <c r="E164" s="18">
        <f t="shared" ref="E164:G164" si="101">E165</f>
        <v>26000</v>
      </c>
      <c r="F164" s="18">
        <f t="shared" si="101"/>
        <v>7600</v>
      </c>
      <c r="G164" s="18">
        <f t="shared" si="101"/>
        <v>-4958.08</v>
      </c>
      <c r="H164" s="86">
        <f t="shared" ref="H164:H165" si="102">F164+G164</f>
        <v>2641.92</v>
      </c>
      <c r="I164" s="99">
        <f>(H164/E164)*100</f>
        <v>10.16123076923077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</row>
    <row r="165" spans="2:62" s="20" customFormat="1" ht="15" customHeight="1">
      <c r="B165" s="16" t="s">
        <v>143</v>
      </c>
      <c r="C165" s="16" t="s">
        <v>187</v>
      </c>
      <c r="D165" s="13">
        <v>26000</v>
      </c>
      <c r="E165" s="13">
        <v>26000</v>
      </c>
      <c r="F165" s="13">
        <v>7600</v>
      </c>
      <c r="G165" s="86">
        <v>-4958.08</v>
      </c>
      <c r="H165" s="86">
        <f t="shared" si="102"/>
        <v>2641.92</v>
      </c>
      <c r="I165" s="100">
        <f>(H165/E165)*100</f>
        <v>10.16123076923077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</row>
    <row r="166" spans="2:62" s="7" customFormat="1" ht="15" customHeight="1">
      <c r="B166" s="43" t="s">
        <v>256</v>
      </c>
      <c r="C166" s="43" t="s">
        <v>272</v>
      </c>
      <c r="D166" s="89">
        <f>D167</f>
        <v>4000</v>
      </c>
      <c r="E166" s="89">
        <f t="shared" ref="E166:H166" si="103">E167</f>
        <v>4000</v>
      </c>
      <c r="F166" s="89">
        <f t="shared" si="103"/>
        <v>1375</v>
      </c>
      <c r="G166" s="89">
        <f t="shared" si="103"/>
        <v>2625</v>
      </c>
      <c r="H166" s="89">
        <f t="shared" si="103"/>
        <v>4000</v>
      </c>
      <c r="I166" s="98">
        <f>(H166/E166)*100</f>
        <v>100</v>
      </c>
    </row>
    <row r="167" spans="2:62" s="85" customFormat="1" ht="15" customHeight="1">
      <c r="B167" s="17" t="s">
        <v>136</v>
      </c>
      <c r="C167" s="17" t="s">
        <v>14</v>
      </c>
      <c r="D167" s="18">
        <f>D168+D169</f>
        <v>4000</v>
      </c>
      <c r="E167" s="18">
        <f t="shared" ref="E167:G167" si="104">E168+E169</f>
        <v>4000</v>
      </c>
      <c r="F167" s="18">
        <f t="shared" si="104"/>
        <v>1375</v>
      </c>
      <c r="G167" s="18">
        <f t="shared" si="104"/>
        <v>2625</v>
      </c>
      <c r="H167" s="86">
        <f t="shared" ref="H167:H169" si="105">F167+G167</f>
        <v>4000</v>
      </c>
      <c r="I167" s="99">
        <f>(H167/E167)*100</f>
        <v>100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</row>
    <row r="168" spans="2:62" s="20" customFormat="1" ht="15" customHeight="1">
      <c r="B168" s="16" t="s">
        <v>149</v>
      </c>
      <c r="C168" s="16" t="s">
        <v>193</v>
      </c>
      <c r="D168" s="13">
        <v>1000</v>
      </c>
      <c r="E168" s="13">
        <v>1000</v>
      </c>
      <c r="F168" s="13">
        <v>430</v>
      </c>
      <c r="G168" s="86">
        <v>570</v>
      </c>
      <c r="H168" s="86">
        <f t="shared" si="105"/>
        <v>1000</v>
      </c>
      <c r="I168" s="100">
        <f t="shared" ref="I168:I169" si="106">(H168/E168)*100</f>
        <v>100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</row>
    <row r="169" spans="2:62" s="20" customFormat="1" ht="15" customHeight="1">
      <c r="B169" s="16" t="s">
        <v>164</v>
      </c>
      <c r="C169" s="16" t="s">
        <v>201</v>
      </c>
      <c r="D169" s="13">
        <v>3000</v>
      </c>
      <c r="E169" s="13">
        <v>3000</v>
      </c>
      <c r="F169" s="13">
        <v>945</v>
      </c>
      <c r="G169" s="86">
        <v>2055</v>
      </c>
      <c r="H169" s="86">
        <f t="shared" si="105"/>
        <v>3000</v>
      </c>
      <c r="I169" s="100">
        <f t="shared" si="106"/>
        <v>100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</row>
    <row r="170" spans="2:62" s="7" customFormat="1" ht="15" customHeight="1">
      <c r="B170" s="43" t="s">
        <v>257</v>
      </c>
      <c r="C170" s="43" t="s">
        <v>273</v>
      </c>
      <c r="D170" s="89">
        <f>D171</f>
        <v>5200</v>
      </c>
      <c r="E170" s="89">
        <f t="shared" ref="E170:H170" si="107">E171</f>
        <v>5200</v>
      </c>
      <c r="F170" s="89">
        <f t="shared" si="107"/>
        <v>3504</v>
      </c>
      <c r="G170" s="89">
        <f t="shared" si="107"/>
        <v>0</v>
      </c>
      <c r="H170" s="89">
        <f t="shared" si="107"/>
        <v>3504</v>
      </c>
      <c r="I170" s="98">
        <f>(H170/E170)*100</f>
        <v>67.384615384615387</v>
      </c>
    </row>
    <row r="171" spans="2:62" s="85" customFormat="1" ht="15" customHeight="1">
      <c r="B171" s="17" t="s">
        <v>136</v>
      </c>
      <c r="C171" s="17" t="s">
        <v>14</v>
      </c>
      <c r="D171" s="18">
        <f>D172</f>
        <v>5200</v>
      </c>
      <c r="E171" s="18">
        <f t="shared" ref="E171:G171" si="108">E172</f>
        <v>5200</v>
      </c>
      <c r="F171" s="18">
        <f t="shared" si="108"/>
        <v>3504</v>
      </c>
      <c r="G171" s="18">
        <f t="shared" si="108"/>
        <v>0</v>
      </c>
      <c r="H171" s="86">
        <f t="shared" ref="H171:H172" si="109">F171+G171</f>
        <v>3504</v>
      </c>
      <c r="I171" s="99">
        <f>(H171/E171)*100</f>
        <v>67.384615384615387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</row>
    <row r="172" spans="2:62" s="20" customFormat="1" ht="15" customHeight="1">
      <c r="B172" s="16" t="s">
        <v>164</v>
      </c>
      <c r="C172" s="16" t="s">
        <v>201</v>
      </c>
      <c r="D172" s="13">
        <v>5200</v>
      </c>
      <c r="E172" s="13">
        <v>5200</v>
      </c>
      <c r="F172" s="13">
        <v>3504</v>
      </c>
      <c r="G172" s="86">
        <v>0</v>
      </c>
      <c r="H172" s="86">
        <f t="shared" si="109"/>
        <v>3504</v>
      </c>
      <c r="I172" s="100">
        <f>(H172/E172)*100</f>
        <v>67.384615384615387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</row>
    <row r="173" spans="2:62" s="7" customFormat="1" ht="15" customHeight="1">
      <c r="B173" s="43" t="s">
        <v>261</v>
      </c>
      <c r="C173" s="43" t="s">
        <v>277</v>
      </c>
      <c r="D173" s="89">
        <f>D174</f>
        <v>500</v>
      </c>
      <c r="E173" s="89">
        <f t="shared" ref="E173:G173" si="110">E174</f>
        <v>500</v>
      </c>
      <c r="F173" s="89">
        <f t="shared" si="110"/>
        <v>0</v>
      </c>
      <c r="G173" s="89">
        <f t="shared" si="110"/>
        <v>450.86</v>
      </c>
      <c r="H173" s="89">
        <f>H174</f>
        <v>450.86</v>
      </c>
      <c r="I173" s="98">
        <f>(H173/E173)*100</f>
        <v>90.172000000000011</v>
      </c>
    </row>
    <row r="174" spans="2:62" s="85" customFormat="1" ht="15" customHeight="1">
      <c r="B174" s="17" t="s">
        <v>62</v>
      </c>
      <c r="C174" s="17" t="s">
        <v>75</v>
      </c>
      <c r="D174" s="18">
        <f>D175+D176</f>
        <v>500</v>
      </c>
      <c r="E174" s="18">
        <f t="shared" ref="E174:H174" si="111">E175+E176</f>
        <v>500</v>
      </c>
      <c r="F174" s="18">
        <f t="shared" si="111"/>
        <v>0</v>
      </c>
      <c r="G174" s="18">
        <f t="shared" si="111"/>
        <v>450.86</v>
      </c>
      <c r="H174" s="18">
        <f t="shared" si="111"/>
        <v>450.86</v>
      </c>
      <c r="I174" s="99">
        <f>(H174/E174)*100</f>
        <v>90.172000000000011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</row>
    <row r="175" spans="2:62" s="20" customFormat="1" ht="15" customHeight="1">
      <c r="B175" s="16" t="s">
        <v>68</v>
      </c>
      <c r="C175" s="16" t="s">
        <v>81</v>
      </c>
      <c r="D175" s="13">
        <v>0</v>
      </c>
      <c r="E175" s="13">
        <v>0</v>
      </c>
      <c r="F175" s="13">
        <v>0</v>
      </c>
      <c r="G175" s="86">
        <v>0</v>
      </c>
      <c r="H175" s="86">
        <f t="shared" ref="H175:H176" si="112">F175+G175</f>
        <v>0</v>
      </c>
      <c r="I175" s="100"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</row>
    <row r="176" spans="2:62" s="20" customFormat="1" ht="15" customHeight="1">
      <c r="B176" s="16" t="s">
        <v>72</v>
      </c>
      <c r="C176" s="16" t="s">
        <v>85</v>
      </c>
      <c r="D176" s="13">
        <v>500</v>
      </c>
      <c r="E176" s="13">
        <v>500</v>
      </c>
      <c r="F176" s="13">
        <v>0</v>
      </c>
      <c r="G176" s="86">
        <v>450.86</v>
      </c>
      <c r="H176" s="86">
        <f t="shared" si="112"/>
        <v>450.86</v>
      </c>
      <c r="I176" s="100">
        <f t="shared" ref="I176" si="113">(H176/E176)*100</f>
        <v>90.172000000000011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</row>
    <row r="177" spans="2:62" s="7" customFormat="1" ht="15" customHeight="1">
      <c r="B177" s="95" t="s">
        <v>225</v>
      </c>
      <c r="C177" s="95" t="s">
        <v>284</v>
      </c>
      <c r="D177" s="87">
        <f>D178+D219</f>
        <v>1352830</v>
      </c>
      <c r="E177" s="87">
        <f t="shared" ref="E177:H177" si="114">E178+E219</f>
        <v>1352830</v>
      </c>
      <c r="F177" s="87">
        <f t="shared" si="114"/>
        <v>585252.93999999994</v>
      </c>
      <c r="G177" s="87">
        <f t="shared" si="114"/>
        <v>648364.55000000016</v>
      </c>
      <c r="H177" s="87">
        <f t="shared" si="114"/>
        <v>1233617.49</v>
      </c>
      <c r="I177" s="96">
        <f>(H177/E177)*100</f>
        <v>91.187916441829358</v>
      </c>
    </row>
    <row r="178" spans="2:62" s="7" customFormat="1" ht="15" customHeight="1">
      <c r="B178" s="95" t="s">
        <v>226</v>
      </c>
      <c r="C178" s="95" t="s">
        <v>285</v>
      </c>
      <c r="D178" s="87">
        <f>D179</f>
        <v>1350710</v>
      </c>
      <c r="E178" s="87">
        <f t="shared" ref="E178:H178" si="115">E179</f>
        <v>1350710</v>
      </c>
      <c r="F178" s="87">
        <f t="shared" si="115"/>
        <v>583474.49</v>
      </c>
      <c r="G178" s="87">
        <f t="shared" si="115"/>
        <v>647948.37000000011</v>
      </c>
      <c r="H178" s="87">
        <f t="shared" si="115"/>
        <v>1231422.8600000001</v>
      </c>
      <c r="I178" s="96">
        <f>(H178/E178)*100</f>
        <v>91.168560238689295</v>
      </c>
    </row>
    <row r="179" spans="2:62" s="7" customFormat="1" ht="15" customHeight="1">
      <c r="B179" s="44" t="s">
        <v>251</v>
      </c>
      <c r="C179" s="44" t="s">
        <v>267</v>
      </c>
      <c r="D179" s="88">
        <f>D180+D200+D205+D208+D213+D216</f>
        <v>1350710</v>
      </c>
      <c r="E179" s="88">
        <f t="shared" ref="E179:H179" si="116">E180+E200+E205+E208+E213+E216</f>
        <v>1350710</v>
      </c>
      <c r="F179" s="88">
        <f t="shared" si="116"/>
        <v>583474.49</v>
      </c>
      <c r="G179" s="88">
        <f t="shared" si="116"/>
        <v>647948.37000000011</v>
      </c>
      <c r="H179" s="88">
        <f t="shared" si="116"/>
        <v>1231422.8600000001</v>
      </c>
      <c r="I179" s="97">
        <f>(H179/E179)*100</f>
        <v>91.168560238689295</v>
      </c>
    </row>
    <row r="180" spans="2:62" s="7" customFormat="1" ht="15" customHeight="1">
      <c r="B180" s="43" t="s">
        <v>252</v>
      </c>
      <c r="C180" s="43" t="s">
        <v>268</v>
      </c>
      <c r="D180" s="89">
        <f>D181+D188+D198</f>
        <v>1129500</v>
      </c>
      <c r="E180" s="89">
        <f t="shared" ref="E180:H180" si="117">E181+E188+E198</f>
        <v>1129500</v>
      </c>
      <c r="F180" s="89">
        <f t="shared" si="117"/>
        <v>537267.25</v>
      </c>
      <c r="G180" s="89">
        <f t="shared" si="117"/>
        <v>592270.28000000014</v>
      </c>
      <c r="H180" s="89">
        <f t="shared" si="117"/>
        <v>1129537.53</v>
      </c>
      <c r="I180" s="98">
        <f>(H180/E180)*100</f>
        <v>100.00332270916334</v>
      </c>
    </row>
    <row r="181" spans="2:62" s="85" customFormat="1" ht="15" customHeight="1">
      <c r="B181" s="17" t="s">
        <v>126</v>
      </c>
      <c r="C181" s="17" t="s">
        <v>5</v>
      </c>
      <c r="D181" s="18">
        <f>D182+D183+D184+D185+D186+D187</f>
        <v>1063000</v>
      </c>
      <c r="E181" s="18">
        <f t="shared" ref="E181:H181" si="118">E182+E183+E184+E185+E186+E187</f>
        <v>1063000</v>
      </c>
      <c r="F181" s="18">
        <f t="shared" si="118"/>
        <v>518931.60000000003</v>
      </c>
      <c r="G181" s="18">
        <f t="shared" si="118"/>
        <v>572606.22000000009</v>
      </c>
      <c r="H181" s="18">
        <f t="shared" si="118"/>
        <v>1091537.82</v>
      </c>
      <c r="I181" s="99">
        <f>(H181/E181)*100</f>
        <v>102.68464910630293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</row>
    <row r="182" spans="2:62" s="20" customFormat="1" ht="15" customHeight="1">
      <c r="B182" s="16" t="s">
        <v>128</v>
      </c>
      <c r="C182" s="16" t="s">
        <v>26</v>
      </c>
      <c r="D182" s="13">
        <v>830000</v>
      </c>
      <c r="E182" s="13">
        <v>830000</v>
      </c>
      <c r="F182" s="13">
        <v>410432.2</v>
      </c>
      <c r="G182" s="86">
        <v>457217.29</v>
      </c>
      <c r="H182" s="86">
        <f t="shared" ref="H182:H199" si="119">F182+G182</f>
        <v>867649.49</v>
      </c>
      <c r="I182" s="100">
        <f t="shared" ref="I182:I186" si="120">(H182/E182)*100</f>
        <v>104.53608313253011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</row>
    <row r="183" spans="2:62" s="20" customFormat="1" ht="15" customHeight="1">
      <c r="B183" s="16" t="s">
        <v>129</v>
      </c>
      <c r="C183" s="16" t="s">
        <v>177</v>
      </c>
      <c r="D183" s="13">
        <v>22000</v>
      </c>
      <c r="E183" s="13">
        <v>22000</v>
      </c>
      <c r="F183" s="13">
        <v>15897.34</v>
      </c>
      <c r="G183" s="86">
        <v>10068.94</v>
      </c>
      <c r="H183" s="86">
        <f t="shared" si="119"/>
        <v>25966.28</v>
      </c>
      <c r="I183" s="100">
        <f t="shared" si="120"/>
        <v>118.02854545454544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</row>
    <row r="184" spans="2:62" s="20" customFormat="1" ht="15" customHeight="1">
      <c r="B184" s="16" t="s">
        <v>130</v>
      </c>
      <c r="C184" s="16" t="s">
        <v>178</v>
      </c>
      <c r="D184" s="13">
        <v>6000</v>
      </c>
      <c r="E184" s="13">
        <v>6000</v>
      </c>
      <c r="F184" s="13">
        <v>3164.17</v>
      </c>
      <c r="G184" s="86">
        <v>3964.84</v>
      </c>
      <c r="H184" s="86">
        <f t="shared" si="119"/>
        <v>7129.01</v>
      </c>
      <c r="I184" s="100">
        <f t="shared" si="120"/>
        <v>118.81683333333332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</row>
    <row r="185" spans="2:62" s="20" customFormat="1" ht="15" customHeight="1">
      <c r="B185" s="16" t="s">
        <v>132</v>
      </c>
      <c r="C185" s="16" t="s">
        <v>179</v>
      </c>
      <c r="D185" s="13">
        <v>65000</v>
      </c>
      <c r="E185" s="13">
        <v>65000</v>
      </c>
      <c r="F185" s="13">
        <v>21923.11</v>
      </c>
      <c r="G185" s="86">
        <v>28624.94</v>
      </c>
      <c r="H185" s="86">
        <f t="shared" si="119"/>
        <v>50548.05</v>
      </c>
      <c r="I185" s="100">
        <f t="shared" si="120"/>
        <v>77.766230769230773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</row>
    <row r="186" spans="2:62" s="20" customFormat="1" ht="15" customHeight="1">
      <c r="B186" s="16" t="s">
        <v>134</v>
      </c>
      <c r="C186" s="16" t="s">
        <v>181</v>
      </c>
      <c r="D186" s="13">
        <v>140000</v>
      </c>
      <c r="E186" s="13">
        <v>140000</v>
      </c>
      <c r="F186" s="13">
        <v>67404.759999999995</v>
      </c>
      <c r="G186" s="86">
        <v>72638.570000000007</v>
      </c>
      <c r="H186" s="86">
        <f t="shared" si="119"/>
        <v>140043.33000000002</v>
      </c>
      <c r="I186" s="100">
        <f t="shared" si="120"/>
        <v>100.03095000000002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</row>
    <row r="187" spans="2:62" s="20" customFormat="1" ht="15" customHeight="1">
      <c r="B187" s="16" t="s">
        <v>135</v>
      </c>
      <c r="C187" s="16" t="s">
        <v>182</v>
      </c>
      <c r="D187" s="13">
        <v>0</v>
      </c>
      <c r="E187" s="13">
        <v>0</v>
      </c>
      <c r="F187" s="13">
        <v>110.02</v>
      </c>
      <c r="G187" s="86">
        <v>91.64</v>
      </c>
      <c r="H187" s="86">
        <f t="shared" si="119"/>
        <v>201.66</v>
      </c>
      <c r="I187" s="100"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</row>
    <row r="188" spans="2:62" s="85" customFormat="1" ht="15" customHeight="1">
      <c r="B188" s="17" t="s">
        <v>136</v>
      </c>
      <c r="C188" s="17" t="s">
        <v>14</v>
      </c>
      <c r="D188" s="18">
        <f>SUM(D189:D197)</f>
        <v>52500</v>
      </c>
      <c r="E188" s="18">
        <f t="shared" ref="E188:H188" si="121">SUM(E189:E197)</f>
        <v>52500</v>
      </c>
      <c r="F188" s="18">
        <f t="shared" si="121"/>
        <v>15440.83</v>
      </c>
      <c r="G188" s="18">
        <f t="shared" si="121"/>
        <v>16923.75</v>
      </c>
      <c r="H188" s="18">
        <f t="shared" si="121"/>
        <v>32364.579999999998</v>
      </c>
      <c r="I188" s="99">
        <f>(H188/E188)*100</f>
        <v>61.64681904761904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</row>
    <row r="189" spans="2:62" s="20" customFormat="1" ht="15" customHeight="1">
      <c r="B189" s="16" t="s">
        <v>138</v>
      </c>
      <c r="C189" s="16" t="s">
        <v>28</v>
      </c>
      <c r="D189" s="13">
        <v>200</v>
      </c>
      <c r="E189" s="13">
        <v>200</v>
      </c>
      <c r="F189" s="13">
        <v>0</v>
      </c>
      <c r="G189" s="86">
        <v>0</v>
      </c>
      <c r="H189" s="86">
        <f t="shared" si="119"/>
        <v>0</v>
      </c>
      <c r="I189" s="100">
        <f t="shared" ref="I189:I197" si="122">(H189/E189)*100</f>
        <v>0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</row>
    <row r="190" spans="2:62" s="20" customFormat="1" ht="15" customHeight="1">
      <c r="B190" s="16" t="s">
        <v>139</v>
      </c>
      <c r="C190" s="16" t="s">
        <v>183</v>
      </c>
      <c r="D190" s="13">
        <v>22000</v>
      </c>
      <c r="E190" s="13">
        <v>22000</v>
      </c>
      <c r="F190" s="13">
        <v>10676.57</v>
      </c>
      <c r="G190" s="86">
        <v>9677.11</v>
      </c>
      <c r="H190" s="86">
        <f t="shared" si="119"/>
        <v>20353.68</v>
      </c>
      <c r="I190" s="100">
        <f t="shared" si="122"/>
        <v>92.516727272727266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</row>
    <row r="191" spans="2:62" s="20" customFormat="1" ht="15" customHeight="1">
      <c r="B191" s="16" t="s">
        <v>142</v>
      </c>
      <c r="C191" s="16" t="s">
        <v>186</v>
      </c>
      <c r="D191" s="13">
        <v>1000</v>
      </c>
      <c r="E191" s="13">
        <v>1000</v>
      </c>
      <c r="F191" s="13">
        <v>0</v>
      </c>
      <c r="G191" s="86">
        <v>1000</v>
      </c>
      <c r="H191" s="86">
        <f t="shared" si="119"/>
        <v>1000</v>
      </c>
      <c r="I191" s="100">
        <f t="shared" si="122"/>
        <v>100</v>
      </c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</row>
    <row r="192" spans="2:62" s="20" customFormat="1" ht="15" customHeight="1">
      <c r="B192" s="16" t="s">
        <v>149</v>
      </c>
      <c r="C192" s="16" t="s">
        <v>193</v>
      </c>
      <c r="D192" s="13">
        <v>6000</v>
      </c>
      <c r="E192" s="13">
        <v>6000</v>
      </c>
      <c r="F192" s="13">
        <v>1074.6600000000001</v>
      </c>
      <c r="G192" s="86">
        <v>1640.44</v>
      </c>
      <c r="H192" s="86">
        <f t="shared" si="119"/>
        <v>2715.1000000000004</v>
      </c>
      <c r="I192" s="100">
        <f t="shared" si="122"/>
        <v>45.251666666666672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</row>
    <row r="193" spans="2:62" s="20" customFormat="1" ht="15" customHeight="1">
      <c r="B193" s="16" t="s">
        <v>153</v>
      </c>
      <c r="C193" s="16" t="s">
        <v>197</v>
      </c>
      <c r="D193" s="13">
        <v>0</v>
      </c>
      <c r="E193" s="13">
        <v>0</v>
      </c>
      <c r="F193" s="13">
        <v>0</v>
      </c>
      <c r="G193" s="86">
        <v>0</v>
      </c>
      <c r="H193" s="86">
        <f t="shared" si="119"/>
        <v>0</v>
      </c>
      <c r="I193" s="100">
        <v>0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</row>
    <row r="194" spans="2:62" s="20" customFormat="1" ht="15" customHeight="1">
      <c r="B194" s="16" t="s">
        <v>154</v>
      </c>
      <c r="C194" s="16" t="s">
        <v>198</v>
      </c>
      <c r="D194" s="13">
        <v>2000</v>
      </c>
      <c r="E194" s="13">
        <v>2000</v>
      </c>
      <c r="F194" s="13">
        <v>0</v>
      </c>
      <c r="G194" s="86">
        <v>229.39</v>
      </c>
      <c r="H194" s="86">
        <f t="shared" si="119"/>
        <v>229.39</v>
      </c>
      <c r="I194" s="100">
        <f t="shared" si="122"/>
        <v>11.4695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</row>
    <row r="195" spans="2:62" s="20" customFormat="1" ht="15" customHeight="1">
      <c r="B195" s="16" t="s">
        <v>162</v>
      </c>
      <c r="C195" s="16" t="s">
        <v>206</v>
      </c>
      <c r="D195" s="13">
        <v>2000</v>
      </c>
      <c r="E195" s="13">
        <v>2000</v>
      </c>
      <c r="F195" s="13">
        <v>824.43</v>
      </c>
      <c r="G195" s="86">
        <v>840</v>
      </c>
      <c r="H195" s="86">
        <f t="shared" si="119"/>
        <v>1664.4299999999998</v>
      </c>
      <c r="I195" s="100">
        <f t="shared" si="122"/>
        <v>83.221499999999992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</row>
    <row r="196" spans="2:62" s="20" customFormat="1" ht="15" customHeight="1">
      <c r="B196" s="16" t="s">
        <v>163</v>
      </c>
      <c r="C196" s="16" t="s">
        <v>207</v>
      </c>
      <c r="D196" s="13">
        <v>18000</v>
      </c>
      <c r="E196" s="13">
        <v>18000</v>
      </c>
      <c r="F196" s="13">
        <v>2865.17</v>
      </c>
      <c r="G196" s="86">
        <v>3536.81</v>
      </c>
      <c r="H196" s="86">
        <f t="shared" si="119"/>
        <v>6401.98</v>
      </c>
      <c r="I196" s="100">
        <f t="shared" si="122"/>
        <v>35.566555555555553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</row>
    <row r="197" spans="2:62" s="20" customFormat="1" ht="15" customHeight="1">
      <c r="B197" s="16" t="s">
        <v>164</v>
      </c>
      <c r="C197" s="16" t="s">
        <v>201</v>
      </c>
      <c r="D197" s="13">
        <v>1300</v>
      </c>
      <c r="E197" s="13">
        <v>1300</v>
      </c>
      <c r="F197" s="13">
        <v>0</v>
      </c>
      <c r="G197" s="86">
        <v>0</v>
      </c>
      <c r="H197" s="86">
        <f t="shared" si="119"/>
        <v>0</v>
      </c>
      <c r="I197" s="100">
        <f t="shared" si="122"/>
        <v>0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</row>
    <row r="198" spans="2:62" s="85" customFormat="1" ht="15" customHeight="1">
      <c r="B198" s="17" t="s">
        <v>165</v>
      </c>
      <c r="C198" s="17" t="s">
        <v>208</v>
      </c>
      <c r="D198" s="18">
        <f>D199</f>
        <v>14000</v>
      </c>
      <c r="E198" s="18">
        <f t="shared" ref="E198:H198" si="123">E199</f>
        <v>14000</v>
      </c>
      <c r="F198" s="18">
        <f t="shared" si="123"/>
        <v>2894.82</v>
      </c>
      <c r="G198" s="18">
        <f t="shared" si="123"/>
        <v>2740.31</v>
      </c>
      <c r="H198" s="18">
        <f t="shared" si="123"/>
        <v>5635.13</v>
      </c>
      <c r="I198" s="99">
        <f>(H198/E198)*100</f>
        <v>40.250928571428574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</row>
    <row r="199" spans="2:62" s="20" customFormat="1" ht="15" customHeight="1">
      <c r="B199" s="16" t="s">
        <v>168</v>
      </c>
      <c r="C199" s="16" t="s">
        <v>211</v>
      </c>
      <c r="D199" s="13">
        <v>14000</v>
      </c>
      <c r="E199" s="13">
        <v>14000</v>
      </c>
      <c r="F199" s="13">
        <v>2894.82</v>
      </c>
      <c r="G199" s="86">
        <v>2740.31</v>
      </c>
      <c r="H199" s="86">
        <f t="shared" si="119"/>
        <v>5635.13</v>
      </c>
      <c r="I199" s="100">
        <f>(H199/E199)*100</f>
        <v>40.250928571428574</v>
      </c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</row>
    <row r="200" spans="2:62" s="7" customFormat="1" ht="15" customHeight="1">
      <c r="B200" s="43" t="s">
        <v>254</v>
      </c>
      <c r="C200" s="43" t="s">
        <v>270</v>
      </c>
      <c r="D200" s="89">
        <f>D201+D203</f>
        <v>30000</v>
      </c>
      <c r="E200" s="89">
        <f t="shared" ref="E200:H200" si="124">E201+E203</f>
        <v>30000</v>
      </c>
      <c r="F200" s="89">
        <f t="shared" si="124"/>
        <v>0</v>
      </c>
      <c r="G200" s="89">
        <f t="shared" si="124"/>
        <v>18024.84</v>
      </c>
      <c r="H200" s="89">
        <f t="shared" si="124"/>
        <v>18024.84</v>
      </c>
      <c r="I200" s="98">
        <f>(H200/E200)*100</f>
        <v>60.082800000000006</v>
      </c>
    </row>
    <row r="201" spans="2:62" s="7" customFormat="1" ht="15" customHeight="1">
      <c r="B201" s="17" t="s">
        <v>170</v>
      </c>
      <c r="C201" s="17" t="s">
        <v>213</v>
      </c>
      <c r="D201" s="18">
        <f>D202</f>
        <v>0</v>
      </c>
      <c r="E201" s="18">
        <f t="shared" ref="E201:H201" si="125">E202</f>
        <v>0</v>
      </c>
      <c r="F201" s="18">
        <f t="shared" si="125"/>
        <v>0</v>
      </c>
      <c r="G201" s="18">
        <f t="shared" si="125"/>
        <v>0</v>
      </c>
      <c r="H201" s="18">
        <f t="shared" si="125"/>
        <v>0</v>
      </c>
      <c r="I201" s="99">
        <v>0</v>
      </c>
    </row>
    <row r="202" spans="2:62" ht="15" customHeight="1">
      <c r="B202" s="16" t="s">
        <v>173</v>
      </c>
      <c r="C202" s="16" t="s">
        <v>216</v>
      </c>
      <c r="D202" s="13">
        <v>0</v>
      </c>
      <c r="E202" s="13">
        <v>0</v>
      </c>
      <c r="F202" s="13">
        <v>0</v>
      </c>
      <c r="G202" s="86">
        <v>0</v>
      </c>
      <c r="H202" s="86">
        <f t="shared" ref="H202:H204" si="126">F202+G202</f>
        <v>0</v>
      </c>
      <c r="I202" s="100">
        <v>0</v>
      </c>
    </row>
    <row r="203" spans="2:62" s="7" customFormat="1" ht="15" customHeight="1">
      <c r="B203" s="17" t="s">
        <v>62</v>
      </c>
      <c r="C203" s="17" t="s">
        <v>75</v>
      </c>
      <c r="D203" s="18">
        <f>D204</f>
        <v>30000</v>
      </c>
      <c r="E203" s="18">
        <f t="shared" ref="E203:H203" si="127">E204</f>
        <v>30000</v>
      </c>
      <c r="F203" s="18">
        <f t="shared" si="127"/>
        <v>0</v>
      </c>
      <c r="G203" s="18">
        <f t="shared" si="127"/>
        <v>18024.84</v>
      </c>
      <c r="H203" s="18">
        <f t="shared" si="127"/>
        <v>18024.84</v>
      </c>
      <c r="I203" s="99">
        <f t="shared" ref="I203:I234" si="128">(H203/E203)*100</f>
        <v>60.082800000000006</v>
      </c>
    </row>
    <row r="204" spans="2:62" ht="15" customHeight="1">
      <c r="B204" s="16" t="s">
        <v>72</v>
      </c>
      <c r="C204" s="16" t="s">
        <v>85</v>
      </c>
      <c r="D204" s="13">
        <v>30000</v>
      </c>
      <c r="E204" s="13">
        <v>30000</v>
      </c>
      <c r="F204" s="13">
        <v>0</v>
      </c>
      <c r="G204" s="86">
        <v>18024.84</v>
      </c>
      <c r="H204" s="86">
        <f t="shared" si="126"/>
        <v>18024.84</v>
      </c>
      <c r="I204" s="100">
        <f t="shared" si="128"/>
        <v>60.082800000000006</v>
      </c>
    </row>
    <row r="205" spans="2:62" s="7" customFormat="1" ht="15" customHeight="1">
      <c r="B205" s="43" t="s">
        <v>255</v>
      </c>
      <c r="C205" s="43" t="s">
        <v>271</v>
      </c>
      <c r="D205" s="89">
        <f>D206</f>
        <v>189100</v>
      </c>
      <c r="E205" s="89">
        <f t="shared" ref="E205:H205" si="129">E206</f>
        <v>189100</v>
      </c>
      <c r="F205" s="89">
        <f t="shared" si="129"/>
        <v>45423.49</v>
      </c>
      <c r="G205" s="89">
        <f t="shared" si="129"/>
        <v>36906.17</v>
      </c>
      <c r="H205" s="89">
        <f t="shared" si="129"/>
        <v>82329.66</v>
      </c>
      <c r="I205" s="98">
        <f t="shared" si="128"/>
        <v>43.537630883130618</v>
      </c>
    </row>
    <row r="206" spans="2:62" s="7" customFormat="1" ht="15" customHeight="1">
      <c r="B206" s="17" t="s">
        <v>136</v>
      </c>
      <c r="C206" s="17" t="s">
        <v>14</v>
      </c>
      <c r="D206" s="18">
        <f>D207</f>
        <v>189100</v>
      </c>
      <c r="E206" s="18">
        <f t="shared" ref="E206:H206" si="130">E207</f>
        <v>189100</v>
      </c>
      <c r="F206" s="18">
        <f t="shared" si="130"/>
        <v>45423.49</v>
      </c>
      <c r="G206" s="18">
        <f t="shared" si="130"/>
        <v>36906.17</v>
      </c>
      <c r="H206" s="18">
        <f t="shared" si="130"/>
        <v>82329.66</v>
      </c>
      <c r="I206" s="99">
        <f t="shared" si="128"/>
        <v>43.537630883130618</v>
      </c>
    </row>
    <row r="207" spans="2:62" ht="15" customHeight="1">
      <c r="B207" s="16" t="s">
        <v>143</v>
      </c>
      <c r="C207" s="16" t="s">
        <v>187</v>
      </c>
      <c r="D207" s="13">
        <v>189100</v>
      </c>
      <c r="E207" s="13">
        <v>189100</v>
      </c>
      <c r="F207" s="13">
        <v>45423.49</v>
      </c>
      <c r="G207" s="86">
        <v>36906.17</v>
      </c>
      <c r="H207" s="86">
        <f t="shared" ref="H207" si="131">F207+G207</f>
        <v>82329.66</v>
      </c>
      <c r="I207" s="100">
        <f t="shared" si="128"/>
        <v>43.537630883130618</v>
      </c>
    </row>
    <row r="208" spans="2:62" s="7" customFormat="1" ht="15" customHeight="1">
      <c r="B208" s="43" t="s">
        <v>261</v>
      </c>
      <c r="C208" s="43" t="s">
        <v>277</v>
      </c>
      <c r="D208" s="89">
        <f>D209+D211</f>
        <v>1200</v>
      </c>
      <c r="E208" s="89">
        <f t="shared" ref="E208:H208" si="132">E209+E211</f>
        <v>1200</v>
      </c>
      <c r="F208" s="89">
        <f t="shared" si="132"/>
        <v>0</v>
      </c>
      <c r="G208" s="89">
        <f t="shared" si="132"/>
        <v>567.08000000000004</v>
      </c>
      <c r="H208" s="89">
        <f t="shared" si="132"/>
        <v>567.08000000000004</v>
      </c>
      <c r="I208" s="98">
        <f t="shared" si="128"/>
        <v>47.256666666666668</v>
      </c>
    </row>
    <row r="209" spans="2:62" s="7" customFormat="1" ht="15" customHeight="1">
      <c r="B209" s="17" t="s">
        <v>59</v>
      </c>
      <c r="C209" s="17" t="s">
        <v>7</v>
      </c>
      <c r="D209" s="18">
        <f>D210</f>
        <v>400</v>
      </c>
      <c r="E209" s="18">
        <f t="shared" ref="E209:H209" si="133">E210</f>
        <v>400</v>
      </c>
      <c r="F209" s="18">
        <f t="shared" si="133"/>
        <v>0</v>
      </c>
      <c r="G209" s="18">
        <f t="shared" si="133"/>
        <v>0</v>
      </c>
      <c r="H209" s="18">
        <f t="shared" si="133"/>
        <v>0</v>
      </c>
      <c r="I209" s="99">
        <f t="shared" si="128"/>
        <v>0</v>
      </c>
    </row>
    <row r="210" spans="2:62" ht="15" customHeight="1">
      <c r="B210" s="16" t="s">
        <v>61</v>
      </c>
      <c r="C210" s="16" t="s">
        <v>74</v>
      </c>
      <c r="D210" s="13">
        <v>400</v>
      </c>
      <c r="E210" s="13">
        <v>400</v>
      </c>
      <c r="F210" s="13">
        <v>0</v>
      </c>
      <c r="G210" s="86">
        <v>0</v>
      </c>
      <c r="H210" s="86">
        <f t="shared" ref="H210:H212" si="134">F210+G210</f>
        <v>0</v>
      </c>
      <c r="I210" s="100">
        <f t="shared" si="128"/>
        <v>0</v>
      </c>
    </row>
    <row r="211" spans="2:62" s="7" customFormat="1" ht="15" customHeight="1">
      <c r="B211" s="17" t="s">
        <v>62</v>
      </c>
      <c r="C211" s="17" t="s">
        <v>75</v>
      </c>
      <c r="D211" s="18">
        <f>D212</f>
        <v>800</v>
      </c>
      <c r="E211" s="18">
        <f t="shared" ref="E211:H211" si="135">E212</f>
        <v>800</v>
      </c>
      <c r="F211" s="18">
        <f t="shared" si="135"/>
        <v>0</v>
      </c>
      <c r="G211" s="18">
        <f t="shared" si="135"/>
        <v>567.08000000000004</v>
      </c>
      <c r="H211" s="18">
        <f t="shared" si="135"/>
        <v>567.08000000000004</v>
      </c>
      <c r="I211" s="99">
        <f t="shared" si="128"/>
        <v>70.885000000000005</v>
      </c>
    </row>
    <row r="212" spans="2:62" ht="15" customHeight="1">
      <c r="B212" s="16" t="s">
        <v>72</v>
      </c>
      <c r="C212" s="16" t="s">
        <v>85</v>
      </c>
      <c r="D212" s="13">
        <v>800</v>
      </c>
      <c r="E212" s="13">
        <v>800</v>
      </c>
      <c r="F212" s="13">
        <v>0</v>
      </c>
      <c r="G212" s="86">
        <v>567.08000000000004</v>
      </c>
      <c r="H212" s="86">
        <f t="shared" si="134"/>
        <v>567.08000000000004</v>
      </c>
      <c r="I212" s="100">
        <f t="shared" si="128"/>
        <v>70.885000000000005</v>
      </c>
    </row>
    <row r="213" spans="2:62" s="7" customFormat="1" ht="15" customHeight="1">
      <c r="B213" s="43" t="s">
        <v>264</v>
      </c>
      <c r="C213" s="43" t="s">
        <v>286</v>
      </c>
      <c r="D213" s="89">
        <f>D214</f>
        <v>130</v>
      </c>
      <c r="E213" s="89">
        <f t="shared" ref="E213:H213" si="136">E214</f>
        <v>130</v>
      </c>
      <c r="F213" s="89">
        <f t="shared" si="136"/>
        <v>0</v>
      </c>
      <c r="G213" s="89">
        <f t="shared" si="136"/>
        <v>180</v>
      </c>
      <c r="H213" s="89">
        <f t="shared" si="136"/>
        <v>180</v>
      </c>
      <c r="I213" s="98">
        <f t="shared" si="128"/>
        <v>138.46153846153845</v>
      </c>
    </row>
    <row r="214" spans="2:62" s="7" customFormat="1" ht="15" customHeight="1">
      <c r="B214" s="17" t="s">
        <v>136</v>
      </c>
      <c r="C214" s="17" t="s">
        <v>14</v>
      </c>
      <c r="D214" s="18">
        <f>D215</f>
        <v>130</v>
      </c>
      <c r="E214" s="18">
        <f t="shared" ref="E214:H214" si="137">E215</f>
        <v>130</v>
      </c>
      <c r="F214" s="18">
        <f t="shared" si="137"/>
        <v>0</v>
      </c>
      <c r="G214" s="18">
        <f t="shared" si="137"/>
        <v>180</v>
      </c>
      <c r="H214" s="18">
        <f t="shared" si="137"/>
        <v>180</v>
      </c>
      <c r="I214" s="99">
        <f t="shared" si="128"/>
        <v>138.46153846153845</v>
      </c>
    </row>
    <row r="215" spans="2:62" ht="15" customHeight="1">
      <c r="B215" s="16" t="s">
        <v>143</v>
      </c>
      <c r="C215" s="16" t="s">
        <v>187</v>
      </c>
      <c r="D215" s="13">
        <v>130</v>
      </c>
      <c r="E215" s="13">
        <v>130</v>
      </c>
      <c r="F215" s="13">
        <v>0</v>
      </c>
      <c r="G215" s="86">
        <v>180</v>
      </c>
      <c r="H215" s="86">
        <f t="shared" ref="H215" si="138">F215+G215</f>
        <v>180</v>
      </c>
      <c r="I215" s="100">
        <f t="shared" si="128"/>
        <v>138.46153846153845</v>
      </c>
    </row>
    <row r="216" spans="2:62" s="7" customFormat="1" ht="15" customHeight="1">
      <c r="B216" s="43" t="s">
        <v>263</v>
      </c>
      <c r="C216" s="43" t="s">
        <v>279</v>
      </c>
      <c r="D216" s="89">
        <f>D217</f>
        <v>780</v>
      </c>
      <c r="E216" s="89">
        <f t="shared" ref="E216:H216" si="139">E217</f>
        <v>780</v>
      </c>
      <c r="F216" s="89">
        <f t="shared" si="139"/>
        <v>783.75</v>
      </c>
      <c r="G216" s="89">
        <f t="shared" si="139"/>
        <v>0</v>
      </c>
      <c r="H216" s="89">
        <f t="shared" si="139"/>
        <v>783.75</v>
      </c>
      <c r="I216" s="98">
        <f t="shared" si="128"/>
        <v>100.48076923076923</v>
      </c>
    </row>
    <row r="217" spans="2:62" s="7" customFormat="1" ht="15" customHeight="1">
      <c r="B217" s="17" t="s">
        <v>174</v>
      </c>
      <c r="C217" s="17" t="s">
        <v>217</v>
      </c>
      <c r="D217" s="18">
        <f>D218</f>
        <v>780</v>
      </c>
      <c r="E217" s="18">
        <f t="shared" ref="E217:H217" si="140">E218</f>
        <v>780</v>
      </c>
      <c r="F217" s="18">
        <f t="shared" si="140"/>
        <v>783.75</v>
      </c>
      <c r="G217" s="18">
        <f t="shared" si="140"/>
        <v>0</v>
      </c>
      <c r="H217" s="18">
        <f t="shared" si="140"/>
        <v>783.75</v>
      </c>
      <c r="I217" s="99">
        <f t="shared" si="128"/>
        <v>100.48076923076923</v>
      </c>
    </row>
    <row r="218" spans="2:62" ht="15" customHeight="1">
      <c r="B218" s="16" t="s">
        <v>176</v>
      </c>
      <c r="C218" s="16" t="s">
        <v>218</v>
      </c>
      <c r="D218" s="13">
        <v>780</v>
      </c>
      <c r="E218" s="13">
        <v>780</v>
      </c>
      <c r="F218" s="13">
        <v>783.75</v>
      </c>
      <c r="G218" s="86">
        <v>0</v>
      </c>
      <c r="H218" s="86">
        <f t="shared" ref="H218" si="141">F218+G218</f>
        <v>783.75</v>
      </c>
      <c r="I218" s="100">
        <f t="shared" si="128"/>
        <v>100.48076923076923</v>
      </c>
    </row>
    <row r="219" spans="2:62" s="85" customFormat="1" ht="15" customHeight="1">
      <c r="B219" s="95" t="s">
        <v>227</v>
      </c>
      <c r="C219" s="95" t="s">
        <v>287</v>
      </c>
      <c r="D219" s="87">
        <f>D220</f>
        <v>2120</v>
      </c>
      <c r="E219" s="87">
        <f t="shared" ref="E219:H219" si="142">E220</f>
        <v>2120</v>
      </c>
      <c r="F219" s="87">
        <f t="shared" si="142"/>
        <v>1778.45</v>
      </c>
      <c r="G219" s="87">
        <f t="shared" si="142"/>
        <v>416.18</v>
      </c>
      <c r="H219" s="87">
        <f t="shared" si="142"/>
        <v>2194.63</v>
      </c>
      <c r="I219" s="96">
        <f t="shared" si="128"/>
        <v>103.52028301886793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</row>
    <row r="220" spans="2:62" s="7" customFormat="1" ht="15" customHeight="1">
      <c r="B220" s="44" t="s">
        <v>251</v>
      </c>
      <c r="C220" s="44" t="s">
        <v>267</v>
      </c>
      <c r="D220" s="88">
        <f>D221</f>
        <v>2120</v>
      </c>
      <c r="E220" s="88">
        <f t="shared" ref="E220:H220" si="143">E221</f>
        <v>2120</v>
      </c>
      <c r="F220" s="88">
        <f t="shared" si="143"/>
        <v>1778.45</v>
      </c>
      <c r="G220" s="88">
        <f t="shared" si="143"/>
        <v>416.18</v>
      </c>
      <c r="H220" s="88">
        <f t="shared" si="143"/>
        <v>2194.63</v>
      </c>
      <c r="I220" s="97">
        <f t="shared" si="128"/>
        <v>103.52028301886793</v>
      </c>
    </row>
    <row r="221" spans="2:62" s="7" customFormat="1" ht="15" customHeight="1">
      <c r="B221" s="43" t="s">
        <v>264</v>
      </c>
      <c r="C221" s="43" t="s">
        <v>286</v>
      </c>
      <c r="D221" s="89">
        <f>D222</f>
        <v>2120</v>
      </c>
      <c r="E221" s="89">
        <f t="shared" ref="E221:H221" si="144">E222</f>
        <v>2120</v>
      </c>
      <c r="F221" s="89">
        <f t="shared" si="144"/>
        <v>1778.45</v>
      </c>
      <c r="G221" s="89">
        <f t="shared" si="144"/>
        <v>416.18</v>
      </c>
      <c r="H221" s="89">
        <f t="shared" si="144"/>
        <v>2194.63</v>
      </c>
      <c r="I221" s="98">
        <f t="shared" si="128"/>
        <v>103.52028301886793</v>
      </c>
    </row>
    <row r="222" spans="2:62" s="7" customFormat="1" ht="15" customHeight="1">
      <c r="B222" s="17" t="s">
        <v>136</v>
      </c>
      <c r="C222" s="17" t="s">
        <v>14</v>
      </c>
      <c r="D222" s="18">
        <f>D223</f>
        <v>2120</v>
      </c>
      <c r="E222" s="18">
        <f t="shared" ref="E222:H222" si="145">E223</f>
        <v>2120</v>
      </c>
      <c r="F222" s="18">
        <f t="shared" si="145"/>
        <v>1778.45</v>
      </c>
      <c r="G222" s="18">
        <f t="shared" si="145"/>
        <v>416.18</v>
      </c>
      <c r="H222" s="18">
        <f t="shared" si="145"/>
        <v>2194.63</v>
      </c>
      <c r="I222" s="99">
        <f t="shared" si="128"/>
        <v>103.52028301886793</v>
      </c>
    </row>
    <row r="223" spans="2:62" ht="15" customHeight="1">
      <c r="B223" s="16" t="s">
        <v>143</v>
      </c>
      <c r="C223" s="16" t="s">
        <v>187</v>
      </c>
      <c r="D223" s="13">
        <v>2120</v>
      </c>
      <c r="E223" s="13">
        <v>2120</v>
      </c>
      <c r="F223" s="13">
        <v>1778.45</v>
      </c>
      <c r="G223" s="86">
        <v>416.18</v>
      </c>
      <c r="H223" s="86">
        <f t="shared" ref="H223" si="146">F223+G223</f>
        <v>2194.63</v>
      </c>
      <c r="I223" s="100">
        <f t="shared" si="128"/>
        <v>103.52028301886793</v>
      </c>
    </row>
    <row r="224" spans="2:62" s="85" customFormat="1" ht="15" customHeight="1">
      <c r="B224" s="95" t="s">
        <v>228</v>
      </c>
      <c r="C224" s="95" t="s">
        <v>288</v>
      </c>
      <c r="D224" s="87">
        <f>D225</f>
        <v>3000</v>
      </c>
      <c r="E224" s="87">
        <f t="shared" ref="E224:H224" si="147">E225</f>
        <v>3000</v>
      </c>
      <c r="F224" s="87">
        <f t="shared" si="147"/>
        <v>2625.91</v>
      </c>
      <c r="G224" s="87">
        <f t="shared" si="147"/>
        <v>0</v>
      </c>
      <c r="H224" s="87">
        <f t="shared" si="147"/>
        <v>2625.91</v>
      </c>
      <c r="I224" s="96">
        <f t="shared" si="128"/>
        <v>87.530333333333331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</row>
    <row r="225" spans="2:62" s="85" customFormat="1" ht="15" customHeight="1">
      <c r="B225" s="95" t="s">
        <v>229</v>
      </c>
      <c r="C225" s="95" t="s">
        <v>288</v>
      </c>
      <c r="D225" s="87">
        <f>D226</f>
        <v>3000</v>
      </c>
      <c r="E225" s="87">
        <f t="shared" ref="E225:H225" si="148">E226</f>
        <v>3000</v>
      </c>
      <c r="F225" s="87">
        <f t="shared" si="148"/>
        <v>2625.91</v>
      </c>
      <c r="G225" s="87">
        <f t="shared" si="148"/>
        <v>0</v>
      </c>
      <c r="H225" s="87">
        <f t="shared" si="148"/>
        <v>2625.91</v>
      </c>
      <c r="I225" s="96">
        <f t="shared" si="128"/>
        <v>87.530333333333331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</row>
    <row r="226" spans="2:62" s="7" customFormat="1" ht="15" customHeight="1">
      <c r="B226" s="44" t="s">
        <v>251</v>
      </c>
      <c r="C226" s="44" t="s">
        <v>267</v>
      </c>
      <c r="D226" s="88">
        <f>D227</f>
        <v>3000</v>
      </c>
      <c r="E226" s="88">
        <f t="shared" ref="E226:H226" si="149">E227</f>
        <v>3000</v>
      </c>
      <c r="F226" s="88">
        <f t="shared" si="149"/>
        <v>2625.91</v>
      </c>
      <c r="G226" s="88">
        <f t="shared" si="149"/>
        <v>0</v>
      </c>
      <c r="H226" s="88">
        <f t="shared" si="149"/>
        <v>2625.91</v>
      </c>
      <c r="I226" s="97">
        <f t="shared" si="128"/>
        <v>87.530333333333331</v>
      </c>
    </row>
    <row r="227" spans="2:62" s="7" customFormat="1" ht="15" customHeight="1">
      <c r="B227" s="43" t="s">
        <v>252</v>
      </c>
      <c r="C227" s="43" t="s">
        <v>268</v>
      </c>
      <c r="D227" s="89">
        <f>D228</f>
        <v>3000</v>
      </c>
      <c r="E227" s="89">
        <f t="shared" ref="E227:H227" si="150">E228</f>
        <v>3000</v>
      </c>
      <c r="F227" s="89">
        <f t="shared" si="150"/>
        <v>2625.91</v>
      </c>
      <c r="G227" s="89">
        <f t="shared" si="150"/>
        <v>0</v>
      </c>
      <c r="H227" s="89">
        <f t="shared" si="150"/>
        <v>2625.91</v>
      </c>
      <c r="I227" s="98">
        <f t="shared" si="128"/>
        <v>87.530333333333331</v>
      </c>
    </row>
    <row r="228" spans="2:62" s="7" customFormat="1" ht="15" customHeight="1">
      <c r="B228" s="17" t="s">
        <v>136</v>
      </c>
      <c r="C228" s="17" t="s">
        <v>14</v>
      </c>
      <c r="D228" s="18">
        <f>D229</f>
        <v>3000</v>
      </c>
      <c r="E228" s="18">
        <f t="shared" ref="E228:H228" si="151">E229</f>
        <v>3000</v>
      </c>
      <c r="F228" s="18">
        <f t="shared" si="151"/>
        <v>2625.91</v>
      </c>
      <c r="G228" s="18">
        <f t="shared" si="151"/>
        <v>0</v>
      </c>
      <c r="H228" s="18">
        <f t="shared" si="151"/>
        <v>2625.91</v>
      </c>
      <c r="I228" s="99">
        <f t="shared" si="128"/>
        <v>87.530333333333331</v>
      </c>
    </row>
    <row r="229" spans="2:62" ht="15" customHeight="1">
      <c r="B229" s="16" t="s">
        <v>138</v>
      </c>
      <c r="C229" s="16" t="s">
        <v>28</v>
      </c>
      <c r="D229" s="13">
        <v>3000</v>
      </c>
      <c r="E229" s="13">
        <v>3000</v>
      </c>
      <c r="F229" s="13">
        <v>2625.91</v>
      </c>
      <c r="G229" s="86">
        <v>0</v>
      </c>
      <c r="H229" s="86">
        <f t="shared" ref="H229" si="152">F229+G229</f>
        <v>2625.91</v>
      </c>
      <c r="I229" s="100">
        <f t="shared" si="128"/>
        <v>87.530333333333331</v>
      </c>
    </row>
    <row r="230" spans="2:62" ht="15" customHeight="1">
      <c r="B230" s="95" t="s">
        <v>230</v>
      </c>
      <c r="C230" s="95" t="s">
        <v>289</v>
      </c>
      <c r="D230" s="87">
        <f>D231</f>
        <v>100</v>
      </c>
      <c r="E230" s="87">
        <f t="shared" ref="E230:H230" si="153">E231</f>
        <v>100</v>
      </c>
      <c r="F230" s="87">
        <f t="shared" si="153"/>
        <v>0</v>
      </c>
      <c r="G230" s="87">
        <f t="shared" si="153"/>
        <v>40.700000000000003</v>
      </c>
      <c r="H230" s="87">
        <f t="shared" si="153"/>
        <v>40.700000000000003</v>
      </c>
      <c r="I230" s="96">
        <f t="shared" si="128"/>
        <v>40.700000000000003</v>
      </c>
    </row>
    <row r="231" spans="2:62" ht="15" customHeight="1">
      <c r="B231" s="95" t="s">
        <v>231</v>
      </c>
      <c r="C231" s="95" t="s">
        <v>289</v>
      </c>
      <c r="D231" s="87">
        <f>D232</f>
        <v>100</v>
      </c>
      <c r="E231" s="87">
        <f t="shared" ref="E231:H231" si="154">E232</f>
        <v>100</v>
      </c>
      <c r="F231" s="87">
        <f t="shared" si="154"/>
        <v>0</v>
      </c>
      <c r="G231" s="87">
        <f t="shared" si="154"/>
        <v>40.700000000000003</v>
      </c>
      <c r="H231" s="87">
        <f t="shared" si="154"/>
        <v>40.700000000000003</v>
      </c>
      <c r="I231" s="96">
        <f t="shared" si="128"/>
        <v>40.700000000000003</v>
      </c>
    </row>
    <row r="232" spans="2:62" ht="15" customHeight="1">
      <c r="B232" s="44" t="s">
        <v>251</v>
      </c>
      <c r="C232" s="44" t="s">
        <v>267</v>
      </c>
      <c r="D232" s="88">
        <f>D233</f>
        <v>100</v>
      </c>
      <c r="E232" s="88">
        <f t="shared" ref="E232:H232" si="155">E233</f>
        <v>100</v>
      </c>
      <c r="F232" s="88">
        <f t="shared" si="155"/>
        <v>0</v>
      </c>
      <c r="G232" s="88">
        <f t="shared" si="155"/>
        <v>40.700000000000003</v>
      </c>
      <c r="H232" s="88">
        <f t="shared" si="155"/>
        <v>40.700000000000003</v>
      </c>
      <c r="I232" s="97">
        <f t="shared" si="128"/>
        <v>40.700000000000003</v>
      </c>
    </row>
    <row r="233" spans="2:62" ht="15" customHeight="1">
      <c r="B233" s="43" t="s">
        <v>252</v>
      </c>
      <c r="C233" s="43" t="s">
        <v>268</v>
      </c>
      <c r="D233" s="89">
        <f>D234</f>
        <v>100</v>
      </c>
      <c r="E233" s="89">
        <f t="shared" ref="E233:H233" si="156">E234</f>
        <v>100</v>
      </c>
      <c r="F233" s="89">
        <f t="shared" si="156"/>
        <v>0</v>
      </c>
      <c r="G233" s="89">
        <f t="shared" si="156"/>
        <v>40.700000000000003</v>
      </c>
      <c r="H233" s="89">
        <f t="shared" si="156"/>
        <v>40.700000000000003</v>
      </c>
      <c r="I233" s="98">
        <f t="shared" si="128"/>
        <v>40.700000000000003</v>
      </c>
    </row>
    <row r="234" spans="2:62" s="7" customFormat="1" ht="15" customHeight="1">
      <c r="B234" s="17" t="s">
        <v>136</v>
      </c>
      <c r="C234" s="17" t="s">
        <v>14</v>
      </c>
      <c r="D234" s="18">
        <f>D235+D236</f>
        <v>100</v>
      </c>
      <c r="E234" s="18">
        <f t="shared" ref="E234:H234" si="157">E235+E236</f>
        <v>100</v>
      </c>
      <c r="F234" s="18">
        <f t="shared" si="157"/>
        <v>0</v>
      </c>
      <c r="G234" s="18">
        <f t="shared" si="157"/>
        <v>40.700000000000003</v>
      </c>
      <c r="H234" s="18">
        <f t="shared" si="157"/>
        <v>40.700000000000003</v>
      </c>
      <c r="I234" s="99">
        <f t="shared" si="128"/>
        <v>40.700000000000003</v>
      </c>
    </row>
    <row r="235" spans="2:62" ht="15" customHeight="1">
      <c r="B235" s="101">
        <v>3232</v>
      </c>
      <c r="C235" s="16" t="s">
        <v>194</v>
      </c>
      <c r="D235" s="13">
        <v>0</v>
      </c>
      <c r="E235" s="13">
        <v>0</v>
      </c>
      <c r="F235" s="13">
        <v>0</v>
      </c>
      <c r="G235" s="86">
        <v>0</v>
      </c>
      <c r="H235" s="86">
        <f t="shared" ref="H235:H236" si="158">F235+G235</f>
        <v>0</v>
      </c>
      <c r="I235" s="100">
        <v>0</v>
      </c>
    </row>
    <row r="236" spans="2:62" ht="15" customHeight="1">
      <c r="B236" s="16" t="s">
        <v>156</v>
      </c>
      <c r="C236" s="16" t="s">
        <v>200</v>
      </c>
      <c r="D236" s="13">
        <v>100</v>
      </c>
      <c r="E236" s="13">
        <v>100</v>
      </c>
      <c r="F236" s="13">
        <v>0</v>
      </c>
      <c r="G236" s="86">
        <v>40.700000000000003</v>
      </c>
      <c r="H236" s="86">
        <f t="shared" si="158"/>
        <v>40.700000000000003</v>
      </c>
      <c r="I236" s="100">
        <f t="shared" ref="I236" si="159">(H236/E236)*100</f>
        <v>40.700000000000003</v>
      </c>
    </row>
    <row r="239" spans="2:62">
      <c r="B239" s="110" t="s">
        <v>361</v>
      </c>
    </row>
    <row r="240" spans="2:62">
      <c r="B240" s="110" t="s">
        <v>362</v>
      </c>
      <c r="G240" s="107" t="s">
        <v>359</v>
      </c>
    </row>
    <row r="241" spans="2:8">
      <c r="B241" s="110" t="s">
        <v>363</v>
      </c>
      <c r="G241" s="108"/>
      <c r="H241" s="109"/>
    </row>
    <row r="242" spans="2:8">
      <c r="G242" s="107" t="s">
        <v>360</v>
      </c>
    </row>
  </sheetData>
  <mergeCells count="4">
    <mergeCell ref="B2:I2"/>
    <mergeCell ref="B4:I4"/>
    <mergeCell ref="B6:C6"/>
    <mergeCell ref="B7:C7"/>
  </mergeCells>
  <pageMargins left="0.19685039370078741" right="0.23622047244094491" top="0.19685039370078741" bottom="0.31496062992125984" header="0.15748031496062992" footer="0.31496062992125984"/>
  <pageSetup paperSize="9" scale="85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78"/>
  <sheetViews>
    <sheetView workbookViewId="0"/>
  </sheetViews>
  <sheetFormatPr defaultRowHeight="15"/>
  <cols>
    <col min="1" max="1" width="128.28515625" customWidth="1"/>
  </cols>
  <sheetData>
    <row r="1" spans="1:1" ht="21">
      <c r="A1" s="106" t="s">
        <v>309</v>
      </c>
    </row>
    <row r="2" spans="1:1" ht="21">
      <c r="A2" s="106" t="s">
        <v>310</v>
      </c>
    </row>
    <row r="4" spans="1:1" ht="18.75">
      <c r="A4" s="105" t="s">
        <v>311</v>
      </c>
    </row>
    <row r="6" spans="1:1" ht="15.75">
      <c r="A6" s="103" t="s">
        <v>312</v>
      </c>
    </row>
    <row r="7" spans="1:1" ht="15.75">
      <c r="A7" s="103"/>
    </row>
    <row r="8" spans="1:1" ht="31.5">
      <c r="A8" s="104" t="s">
        <v>313</v>
      </c>
    </row>
    <row r="10" spans="1:1" ht="33.75" customHeight="1">
      <c r="A10" s="104" t="s">
        <v>314</v>
      </c>
    </row>
    <row r="12" spans="1:1" ht="15.75">
      <c r="A12" s="103" t="s">
        <v>315</v>
      </c>
    </row>
    <row r="13" spans="1:1" ht="15.75">
      <c r="A13" s="104" t="s">
        <v>316</v>
      </c>
    </row>
    <row r="14" spans="1:1" ht="63">
      <c r="A14" s="104" t="s">
        <v>317</v>
      </c>
    </row>
    <row r="15" spans="1:1" ht="61.5" customHeight="1">
      <c r="A15" s="104" t="s">
        <v>318</v>
      </c>
    </row>
    <row r="16" spans="1:1" ht="31.5">
      <c r="A16" s="104" t="s">
        <v>319</v>
      </c>
    </row>
    <row r="17" spans="1:1" ht="15.75">
      <c r="A17" s="104"/>
    </row>
    <row r="18" spans="1:1" ht="15.75">
      <c r="A18" s="103" t="s">
        <v>320</v>
      </c>
    </row>
    <row r="19" spans="1:1" ht="47.25">
      <c r="A19" s="104" t="s">
        <v>321</v>
      </c>
    </row>
    <row r="20" spans="1:1" ht="15.75">
      <c r="A20" s="104"/>
    </row>
    <row r="21" spans="1:1" ht="15.75">
      <c r="A21" s="103" t="s">
        <v>322</v>
      </c>
    </row>
    <row r="22" spans="1:1" ht="47.25">
      <c r="A22" s="104" t="s">
        <v>323</v>
      </c>
    </row>
    <row r="23" spans="1:1" ht="15.75">
      <c r="A23" s="104" t="s">
        <v>324</v>
      </c>
    </row>
    <row r="24" spans="1:1" ht="15.75">
      <c r="A24" s="104"/>
    </row>
    <row r="25" spans="1:1" ht="15.75">
      <c r="A25" s="103" t="s">
        <v>325</v>
      </c>
    </row>
    <row r="26" spans="1:1" ht="31.5">
      <c r="A26" s="104" t="s">
        <v>326</v>
      </c>
    </row>
    <row r="28" spans="1:1" ht="31.5">
      <c r="A28" s="104" t="s">
        <v>327</v>
      </c>
    </row>
    <row r="29" spans="1:1" ht="15.75">
      <c r="A29" s="104"/>
    </row>
    <row r="30" spans="1:1" ht="15.75">
      <c r="A30" s="103" t="s">
        <v>328</v>
      </c>
    </row>
    <row r="32" spans="1:1" ht="31.5">
      <c r="A32" s="104" t="s">
        <v>329</v>
      </c>
    </row>
    <row r="34" spans="1:1" ht="18.75">
      <c r="A34" s="102" t="s">
        <v>330</v>
      </c>
    </row>
    <row r="36" spans="1:1" ht="31.5">
      <c r="A36" s="104" t="s">
        <v>331</v>
      </c>
    </row>
    <row r="38" spans="1:1" ht="15.75">
      <c r="A38" s="103" t="s">
        <v>332</v>
      </c>
    </row>
    <row r="39" spans="1:1" ht="15.75">
      <c r="A39" s="103" t="s">
        <v>333</v>
      </c>
    </row>
    <row r="40" spans="1:1" ht="31.5">
      <c r="A40" s="103" t="s">
        <v>334</v>
      </c>
    </row>
    <row r="42" spans="1:1" ht="15.75">
      <c r="A42" s="103" t="s">
        <v>335</v>
      </c>
    </row>
    <row r="43" spans="1:1" ht="47.25">
      <c r="A43" s="103" t="s">
        <v>336</v>
      </c>
    </row>
    <row r="44" spans="1:1" ht="31.5">
      <c r="A44" s="103" t="s">
        <v>337</v>
      </c>
    </row>
    <row r="46" spans="1:1" ht="15.75">
      <c r="A46" s="103" t="s">
        <v>338</v>
      </c>
    </row>
    <row r="47" spans="1:1" ht="19.5" customHeight="1">
      <c r="A47" s="103" t="s">
        <v>339</v>
      </c>
    </row>
    <row r="48" spans="1:1" ht="31.5">
      <c r="A48" s="103" t="s">
        <v>340</v>
      </c>
    </row>
    <row r="49" spans="1:1" ht="31.5">
      <c r="A49" s="103" t="s">
        <v>341</v>
      </c>
    </row>
    <row r="51" spans="1:1" ht="15.75">
      <c r="A51" s="103" t="s">
        <v>342</v>
      </c>
    </row>
    <row r="52" spans="1:1" ht="15.75">
      <c r="A52" s="103" t="s">
        <v>335</v>
      </c>
    </row>
    <row r="53" spans="1:1" ht="63">
      <c r="A53" s="103" t="s">
        <v>353</v>
      </c>
    </row>
    <row r="55" spans="1:1" ht="15.75">
      <c r="A55" s="103" t="s">
        <v>343</v>
      </c>
    </row>
    <row r="56" spans="1:1" ht="15.75">
      <c r="A56" s="103" t="s">
        <v>344</v>
      </c>
    </row>
    <row r="57" spans="1:1" ht="31.5">
      <c r="A57" s="103" t="s">
        <v>345</v>
      </c>
    </row>
    <row r="59" spans="1:1" ht="15.75">
      <c r="A59" s="103" t="s">
        <v>346</v>
      </c>
    </row>
    <row r="60" spans="1:1" ht="15.75">
      <c r="A60" s="103" t="s">
        <v>344</v>
      </c>
    </row>
    <row r="61" spans="1:1" ht="31.5">
      <c r="A61" s="103" t="s">
        <v>347</v>
      </c>
    </row>
    <row r="63" spans="1:1" ht="15.75">
      <c r="A63" s="103" t="s">
        <v>348</v>
      </c>
    </row>
    <row r="64" spans="1:1" ht="15.75">
      <c r="A64" s="103" t="s">
        <v>349</v>
      </c>
    </row>
    <row r="65" spans="1:1" ht="31.5">
      <c r="A65" s="103" t="s">
        <v>358</v>
      </c>
    </row>
    <row r="66" spans="1:1" ht="31.5">
      <c r="A66" s="103" t="s">
        <v>357</v>
      </c>
    </row>
    <row r="68" spans="1:1" ht="15.75">
      <c r="A68" s="103" t="s">
        <v>350</v>
      </c>
    </row>
    <row r="69" spans="1:1" ht="15.75">
      <c r="A69" s="103" t="s">
        <v>349</v>
      </c>
    </row>
    <row r="70" spans="1:1" ht="31.5">
      <c r="A70" s="103" t="s">
        <v>356</v>
      </c>
    </row>
    <row r="72" spans="1:1" ht="15.75">
      <c r="A72" s="103" t="s">
        <v>351</v>
      </c>
    </row>
    <row r="73" spans="1:1" ht="15.75">
      <c r="A73" s="103" t="s">
        <v>349</v>
      </c>
    </row>
    <row r="74" spans="1:1" ht="31.5">
      <c r="A74" s="103" t="s">
        <v>355</v>
      </c>
    </row>
    <row r="76" spans="1:1" ht="15.75">
      <c r="A76" s="103" t="s">
        <v>352</v>
      </c>
    </row>
    <row r="77" spans="1:1" ht="15.75">
      <c r="A77" s="103" t="s">
        <v>349</v>
      </c>
    </row>
    <row r="78" spans="1:1" ht="47.25">
      <c r="A78" s="103" t="s">
        <v>354</v>
      </c>
    </row>
  </sheetData>
  <pageMargins left="0.7" right="0.7" top="0.75" bottom="0.62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C6" sqref="C6"/>
    </sheetView>
  </sheetViews>
  <sheetFormatPr defaultRowHeight="15"/>
  <cols>
    <col min="1" max="1" width="3.42578125" style="158" customWidth="1"/>
    <col min="2" max="2" width="5" style="158" customWidth="1"/>
    <col min="3" max="3" width="38.85546875" style="158" customWidth="1"/>
    <col min="4" max="4" width="26.42578125" style="158" customWidth="1"/>
    <col min="5" max="5" width="24.5703125" style="158" customWidth="1"/>
    <col min="6" max="6" width="22.5703125" style="158" customWidth="1"/>
    <col min="7" max="8" width="9.140625" style="158"/>
  </cols>
  <sheetData>
    <row r="1" spans="2:5">
      <c r="B1" s="159" t="s">
        <v>364</v>
      </c>
    </row>
    <row r="2" spans="2:5">
      <c r="B2" s="159" t="s">
        <v>365</v>
      </c>
    </row>
    <row r="4" spans="2:5">
      <c r="B4" s="160" t="str">
        <f>IFERROR(VLOOKUP('[1]Tablica 1-3'!$C$6,[1]!tab_RKP[[RKP]:[ADRESA PRORAČUNSKOGA KORISNIKA]],2,FALSE),"Upisati RKP ustanove u zeleno polje")</f>
        <v>O.Š. MLADOST</v>
      </c>
    </row>
    <row r="5" spans="2:5" ht="15.75" thickBot="1">
      <c r="B5" s="160" t="str">
        <f>IFERROR(VLOOKUP('[1]Tablica 1-3'!$C$6,[1]!tab_RKP[[RKP]:[ADRESA PRORAČUNSKOGA KORISNIKA]],3,FALSE),"Upisati RKP ustanove u zeleno polje")</f>
        <v>KARAMANOV PRILAZ 3</v>
      </c>
    </row>
    <row r="6" spans="2:5" ht="15.75" thickBot="1">
      <c r="B6" s="161" t="s">
        <v>366</v>
      </c>
      <c r="C6" s="162">
        <v>14630</v>
      </c>
    </row>
    <row r="8" spans="2:5" ht="15.75">
      <c r="B8" s="163" t="s">
        <v>367</v>
      </c>
      <c r="E8" s="164"/>
    </row>
    <row r="9" spans="2:5" ht="15.75">
      <c r="B9" s="163"/>
      <c r="C9" s="163"/>
      <c r="E9" s="164"/>
    </row>
    <row r="10" spans="2:5">
      <c r="C10" s="165" t="s">
        <v>368</v>
      </c>
      <c r="D10" s="166" t="s">
        <v>369</v>
      </c>
    </row>
    <row r="11" spans="2:5" ht="30">
      <c r="C11" s="167" t="s">
        <v>370</v>
      </c>
      <c r="D11" s="168">
        <v>11579.38</v>
      </c>
    </row>
    <row r="13" spans="2:5">
      <c r="C13" s="165" t="s">
        <v>371</v>
      </c>
      <c r="D13" s="169" t="s">
        <v>369</v>
      </c>
    </row>
    <row r="14" spans="2:5" ht="30">
      <c r="C14" s="167" t="s">
        <v>372</v>
      </c>
      <c r="D14" s="168">
        <v>0</v>
      </c>
    </row>
    <row r="17" spans="2:6" ht="15.75">
      <c r="B17" s="163" t="s">
        <v>373</v>
      </c>
      <c r="E17" s="164"/>
    </row>
    <row r="18" spans="2:6" ht="15.75">
      <c r="B18" s="163"/>
      <c r="C18" s="163"/>
      <c r="E18" s="164"/>
    </row>
    <row r="19" spans="2:6">
      <c r="C19" s="165" t="s">
        <v>374</v>
      </c>
      <c r="D19" s="169" t="s">
        <v>369</v>
      </c>
    </row>
    <row r="20" spans="2:6" ht="30">
      <c r="C20" s="167" t="s">
        <v>375</v>
      </c>
      <c r="D20" s="168">
        <v>34660.54</v>
      </c>
    </row>
    <row r="22" spans="2:6">
      <c r="C22" s="165" t="s">
        <v>374</v>
      </c>
      <c r="D22" s="169" t="s">
        <v>369</v>
      </c>
    </row>
    <row r="23" spans="2:6" ht="30">
      <c r="C23" s="167" t="s">
        <v>376</v>
      </c>
      <c r="D23" s="168">
        <v>82894.98</v>
      </c>
    </row>
    <row r="26" spans="2:6" ht="15.75">
      <c r="B26" s="170" t="s">
        <v>377</v>
      </c>
    </row>
    <row r="28" spans="2:6" ht="60">
      <c r="B28" s="169" t="s">
        <v>378</v>
      </c>
      <c r="C28" s="171" t="s">
        <v>379</v>
      </c>
      <c r="D28" s="172" t="s">
        <v>380</v>
      </c>
      <c r="E28" s="171" t="s">
        <v>381</v>
      </c>
      <c r="F28" s="173" t="s">
        <v>382</v>
      </c>
    </row>
    <row r="29" spans="2:6">
      <c r="B29" s="174">
        <v>1</v>
      </c>
      <c r="C29" s="175">
        <v>955.08</v>
      </c>
      <c r="D29" s="176" t="s">
        <v>383</v>
      </c>
      <c r="E29" s="177" t="s">
        <v>384</v>
      </c>
      <c r="F29" s="175">
        <v>2032.51</v>
      </c>
    </row>
    <row r="30" spans="2:6">
      <c r="B30" s="174">
        <v>2</v>
      </c>
      <c r="C30" s="175">
        <v>924.47</v>
      </c>
      <c r="D30" s="176" t="s">
        <v>385</v>
      </c>
      <c r="E30" s="177" t="s">
        <v>384</v>
      </c>
      <c r="F30" s="175">
        <v>2001.9</v>
      </c>
    </row>
    <row r="31" spans="2:6">
      <c r="B31" s="174">
        <v>3</v>
      </c>
      <c r="C31" s="175">
        <v>924.8</v>
      </c>
      <c r="D31" s="176" t="s">
        <v>386</v>
      </c>
      <c r="E31" s="177" t="s">
        <v>384</v>
      </c>
      <c r="F31" s="175">
        <v>2002.23</v>
      </c>
    </row>
    <row r="32" spans="2:6">
      <c r="B32" s="174">
        <v>4</v>
      </c>
      <c r="C32" s="175">
        <v>945.83</v>
      </c>
      <c r="D32" s="176" t="s">
        <v>387</v>
      </c>
      <c r="E32" s="177" t="s">
        <v>384</v>
      </c>
      <c r="F32" s="175">
        <v>2023.26</v>
      </c>
    </row>
    <row r="33" spans="2:6">
      <c r="B33" s="174">
        <v>5</v>
      </c>
      <c r="C33" s="175">
        <v>918.51</v>
      </c>
      <c r="D33" s="176" t="s">
        <v>388</v>
      </c>
      <c r="E33" s="177" t="s">
        <v>384</v>
      </c>
      <c r="F33" s="175">
        <v>1996.94</v>
      </c>
    </row>
    <row r="34" spans="2:6">
      <c r="B34" s="174">
        <v>6</v>
      </c>
      <c r="C34" s="175">
        <v>900.06</v>
      </c>
      <c r="D34" s="176" t="s">
        <v>389</v>
      </c>
      <c r="E34" s="177" t="s">
        <v>384</v>
      </c>
      <c r="F34" s="175">
        <v>1977.49</v>
      </c>
    </row>
    <row r="35" spans="2:6">
      <c r="B35" s="174">
        <v>7</v>
      </c>
      <c r="C35" s="175">
        <v>421.31</v>
      </c>
      <c r="D35" s="176" t="s">
        <v>390</v>
      </c>
      <c r="E35" s="177" t="s">
        <v>384</v>
      </c>
      <c r="F35" s="175">
        <v>1498.75</v>
      </c>
    </row>
    <row r="36" spans="2:6">
      <c r="B36" s="174">
        <v>8</v>
      </c>
      <c r="C36" s="175">
        <v>626.83000000000004</v>
      </c>
      <c r="D36" s="176" t="s">
        <v>391</v>
      </c>
      <c r="E36" s="177" t="s">
        <v>384</v>
      </c>
      <c r="F36" s="175">
        <v>1704.26</v>
      </c>
    </row>
    <row r="37" spans="2:6">
      <c r="B37" s="174">
        <v>9</v>
      </c>
      <c r="C37" s="175">
        <v>973.28</v>
      </c>
      <c r="D37" s="176" t="s">
        <v>392</v>
      </c>
      <c r="E37" s="177" t="s">
        <v>384</v>
      </c>
      <c r="F37" s="175">
        <v>2050.71</v>
      </c>
    </row>
    <row r="38" spans="2:6">
      <c r="B38" s="174">
        <v>10</v>
      </c>
      <c r="C38" s="175">
        <v>970.85</v>
      </c>
      <c r="D38" s="176" t="s">
        <v>393</v>
      </c>
      <c r="E38" s="177" t="s">
        <v>384</v>
      </c>
      <c r="F38" s="175">
        <v>2048.2800000000002</v>
      </c>
    </row>
    <row r="39" spans="2:6">
      <c r="B39" s="174">
        <v>11</v>
      </c>
      <c r="C39" s="175">
        <v>929</v>
      </c>
      <c r="D39" s="176" t="s">
        <v>394</v>
      </c>
      <c r="E39" s="177" t="s">
        <v>384</v>
      </c>
      <c r="F39" s="175">
        <v>2006.43</v>
      </c>
    </row>
    <row r="40" spans="2:6">
      <c r="B40" s="174">
        <v>12</v>
      </c>
      <c r="C40" s="175">
        <v>880.09</v>
      </c>
      <c r="D40" s="176" t="s">
        <v>395</v>
      </c>
      <c r="E40" s="177" t="s">
        <v>384</v>
      </c>
      <c r="F40" s="175">
        <v>1957.55</v>
      </c>
    </row>
    <row r="41" spans="2:6">
      <c r="B41" s="169"/>
      <c r="C41" s="171"/>
      <c r="D41" s="178"/>
      <c r="E41" s="171" t="s">
        <v>396</v>
      </c>
      <c r="F41" s="179">
        <f>SUM(F29:F40)</f>
        <v>23300.309999999998</v>
      </c>
    </row>
    <row r="43" spans="2:6">
      <c r="B43" s="180"/>
      <c r="C43" s="180"/>
      <c r="D43" s="180"/>
    </row>
    <row r="44" spans="2:6">
      <c r="F44" s="181"/>
    </row>
    <row r="45" spans="2:6">
      <c r="F45" s="182"/>
    </row>
    <row r="46" spans="2:6">
      <c r="B46" s="180"/>
      <c r="C46" s="180"/>
      <c r="D46" s="1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Obrazloženje</vt:lpstr>
      <vt:lpstr>Dodatni podaci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Sanja</cp:lastModifiedBy>
  <cp:lastPrinted>2024-02-28T13:20:58Z</cp:lastPrinted>
  <dcterms:created xsi:type="dcterms:W3CDTF">2022-08-12T12:51:27Z</dcterms:created>
  <dcterms:modified xsi:type="dcterms:W3CDTF">2024-02-29T18:26:01Z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